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AECES\D.SE\SIMULAÇÃO BENEFICIO P II\Site\"/>
    </mc:Choice>
  </mc:AlternateContent>
  <xr:revisionPtr revIDLastSave="0" documentId="13_ncr:1_{D97DDE78-8B7A-49CB-B7BB-31EE9B9121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MULACAO" sheetId="1" r:id="rId1"/>
    <sheet name="Ben.Risco + Adim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9" i="1" l="1"/>
  <c r="Q9" i="1" l="1"/>
  <c r="F7" i="2" l="1"/>
  <c r="E9" i="2" s="1"/>
  <c r="S15" i="1" s="1"/>
  <c r="S13" i="1"/>
  <c r="L8" i="1"/>
  <c r="N8" i="1" s="1"/>
  <c r="H56" i="1" l="1"/>
  <c r="S17" i="1"/>
  <c r="E10" i="2"/>
  <c r="S21" i="1" s="1"/>
  <c r="K48" i="1" l="1"/>
  <c r="F39" i="1"/>
  <c r="K56" i="1"/>
  <c r="F47" i="1"/>
  <c r="G35" i="1"/>
  <c r="K34" i="1"/>
  <c r="F50" i="1"/>
  <c r="E46" i="1"/>
  <c r="H36" i="1"/>
  <c r="G40" i="1"/>
  <c r="G51" i="1"/>
  <c r="K39" i="1"/>
  <c r="D42" i="1"/>
  <c r="F53" i="1"/>
  <c r="G43" i="1"/>
  <c r="E54" i="1"/>
  <c r="D34" i="1"/>
  <c r="H44" i="1"/>
  <c r="D57" i="1"/>
  <c r="E36" i="1"/>
  <c r="E41" i="1"/>
  <c r="K43" i="1"/>
  <c r="G46" i="1"/>
  <c r="E49" i="1"/>
  <c r="K51" i="1"/>
  <c r="G54" i="1"/>
  <c r="E57" i="1"/>
  <c r="E35" i="1"/>
  <c r="K40" i="1"/>
  <c r="F34" i="1"/>
  <c r="D37" i="1"/>
  <c r="H39" i="1"/>
  <c r="F42" i="1"/>
  <c r="D45" i="1"/>
  <c r="H47" i="1"/>
  <c r="H50" i="1"/>
  <c r="H53" i="1"/>
  <c r="F57" i="1"/>
  <c r="E32" i="1"/>
  <c r="E38" i="1"/>
  <c r="E42" i="1"/>
  <c r="K44" i="1"/>
  <c r="G47" i="1"/>
  <c r="E50" i="1"/>
  <c r="K52" i="1"/>
  <c r="G55" i="1"/>
  <c r="G32" i="1"/>
  <c r="E37" i="1"/>
  <c r="H32" i="1"/>
  <c r="F35" i="1"/>
  <c r="D38" i="1"/>
  <c r="H40" i="1"/>
  <c r="F43" i="1"/>
  <c r="D46" i="1"/>
  <c r="H48" i="1"/>
  <c r="H51" i="1"/>
  <c r="D55" i="1"/>
  <c r="K32" i="1"/>
  <c r="K38" i="1"/>
  <c r="G42" i="1"/>
  <c r="E45" i="1"/>
  <c r="K47" i="1"/>
  <c r="G50" i="1"/>
  <c r="E53" i="1"/>
  <c r="K55" i="1"/>
  <c r="E33" i="1"/>
  <c r="K37" i="1"/>
  <c r="D33" i="1"/>
  <c r="H35" i="1"/>
  <c r="F38" i="1"/>
  <c r="D41" i="1"/>
  <c r="H43" i="1"/>
  <c r="F46" i="1"/>
  <c r="D49" i="1"/>
  <c r="D52" i="1"/>
  <c r="H55" i="1"/>
  <c r="D50" i="1"/>
  <c r="K33" i="1"/>
  <c r="K36" i="1"/>
  <c r="G39" i="1"/>
  <c r="G41" i="1"/>
  <c r="K42" i="1"/>
  <c r="E44" i="1"/>
  <c r="G45" i="1"/>
  <c r="K46" i="1"/>
  <c r="E48" i="1"/>
  <c r="G49" i="1"/>
  <c r="K50" i="1"/>
  <c r="E52" i="1"/>
  <c r="G53" i="1"/>
  <c r="K54" i="1"/>
  <c r="E56" i="1"/>
  <c r="G57" i="1"/>
  <c r="G33" i="1"/>
  <c r="K35" i="1"/>
  <c r="G38" i="1"/>
  <c r="D32" i="1"/>
  <c r="F33" i="1"/>
  <c r="H34" i="1"/>
  <c r="D36" i="1"/>
  <c r="F37" i="1"/>
  <c r="H38" i="1"/>
  <c r="D40" i="1"/>
  <c r="F41" i="1"/>
  <c r="H42" i="1"/>
  <c r="D44" i="1"/>
  <c r="F45" i="1"/>
  <c r="H46" i="1"/>
  <c r="D48" i="1"/>
  <c r="F49" i="1"/>
  <c r="D51" i="1"/>
  <c r="F52" i="1"/>
  <c r="F54" i="1"/>
  <c r="D56" i="1"/>
  <c r="H57" i="1"/>
  <c r="S23" i="1"/>
  <c r="G34" i="1"/>
  <c r="G37" i="1"/>
  <c r="E40" i="1"/>
  <c r="K41" i="1"/>
  <c r="E43" i="1"/>
  <c r="G44" i="1"/>
  <c r="K45" i="1"/>
  <c r="E47" i="1"/>
  <c r="G48" i="1"/>
  <c r="K49" i="1"/>
  <c r="E51" i="1"/>
  <c r="G52" i="1"/>
  <c r="K53" i="1"/>
  <c r="E55" i="1"/>
  <c r="G56" i="1"/>
  <c r="K57" i="1"/>
  <c r="E34" i="1"/>
  <c r="G36" i="1"/>
  <c r="E39" i="1"/>
  <c r="F32" i="1"/>
  <c r="H33" i="1"/>
  <c r="D35" i="1"/>
  <c r="F36" i="1"/>
  <c r="H37" i="1"/>
  <c r="D39" i="1"/>
  <c r="F40" i="1"/>
  <c r="H41" i="1"/>
  <c r="D43" i="1"/>
  <c r="F44" i="1"/>
  <c r="H45" i="1"/>
  <c r="D47" i="1"/>
  <c r="F48" i="1"/>
  <c r="H49" i="1"/>
  <c r="F51" i="1"/>
  <c r="D53" i="1"/>
  <c r="H54" i="1"/>
  <c r="F56" i="1"/>
  <c r="H52" i="1"/>
  <c r="D54" i="1"/>
  <c r="F55" i="1"/>
</calcChain>
</file>

<file path=xl/sharedStrings.xml><?xml version="1.0" encoding="utf-8"?>
<sst xmlns="http://schemas.openxmlformats.org/spreadsheetml/2006/main" count="74" uniqueCount="46">
  <si>
    <t>Sua idade atual é:</t>
  </si>
  <si>
    <t>anos  e</t>
  </si>
  <si>
    <t>meses.</t>
  </si>
  <si>
    <t>CÁLCULO DE CONTRIBUIÇÕES</t>
  </si>
  <si>
    <t>Sexo: (1) Masculino     (2) Feminino</t>
  </si>
  <si>
    <t>Idade de Aposentadoria</t>
  </si>
  <si>
    <t>Sem Dependente</t>
  </si>
  <si>
    <t>anos</t>
  </si>
  <si>
    <t>Custo do Benefícios de Risco =</t>
  </si>
  <si>
    <t>Custo Administração =</t>
  </si>
  <si>
    <t>Custo do Benefícios de Risco + Administração =</t>
  </si>
  <si>
    <t>do Salário de Participação</t>
  </si>
  <si>
    <t>Contr. Participante =</t>
  </si>
  <si>
    <t>Contr. Patrocinadora =</t>
  </si>
  <si>
    <t>da Folha de Salário de Participação</t>
  </si>
  <si>
    <t>SEXO MASCULINO</t>
  </si>
  <si>
    <t>SEXO FEMININO</t>
  </si>
  <si>
    <t>Sem Depend.</t>
  </si>
  <si>
    <t>Para simular o valor da sua aposentadoria na FAECES</t>
  </si>
  <si>
    <t>preencha os campos em branco abaixo:</t>
  </si>
  <si>
    <t>1. DADOS</t>
  </si>
  <si>
    <t>2. CÁLCULOS DAS CONTRIBUIÇÕES</t>
  </si>
  <si>
    <t>Mês e Ano atuais (MM/AAAA):</t>
  </si>
  <si>
    <t>Mês e Ano de Nascimento (MM/AAAA):</t>
  </si>
  <si>
    <t>Salário Nominal Mensal (R$):</t>
  </si>
  <si>
    <t>Percentual do salário para sua contribuição:</t>
  </si>
  <si>
    <t>Saldo total já formado no Plano, se houver (R$):</t>
  </si>
  <si>
    <t>Valor total da sua contribuição mensal:</t>
  </si>
  <si>
    <r>
      <t>Valor de sua contribuição mensal para benefícios de risco e administração</t>
    </r>
    <r>
      <rPr>
        <sz val="14"/>
        <rFont val="Arial"/>
        <family val="2"/>
      </rPr>
      <t>:</t>
    </r>
  </si>
  <si>
    <r>
      <t>Valor de sua contribuição básica mensal</t>
    </r>
    <r>
      <rPr>
        <sz val="14"/>
        <rFont val="Arial"/>
        <family val="2"/>
      </rPr>
      <t>:</t>
    </r>
  </si>
  <si>
    <t>Valor da contribuição mensal do patrocinador em seu nome:</t>
  </si>
  <si>
    <t>Valor total da contribuição mensal do patrocinador:</t>
  </si>
  <si>
    <t>Valor da contribuição mensal do patrocinador para benefícios de risco e administração:</t>
  </si>
  <si>
    <t>SIMULAÇÃO DE APOSENTADORIA</t>
  </si>
  <si>
    <t>PLANO DE BENEFÍCIOS II</t>
  </si>
  <si>
    <t>Hipótese de rentabilidade real (ao ano):</t>
  </si>
  <si>
    <t>3. SIMULAÇÃO DE APOSENTADORIA</t>
  </si>
  <si>
    <t>Simulação da Aposentadoria (em R$)</t>
  </si>
  <si>
    <t>OBSERVAÇÕES IMPORTANTES</t>
  </si>
  <si>
    <t>O valor apresentado na simulação da aposentadoria é adicional ao valor do benefício do INSS;</t>
  </si>
  <si>
    <t>O valor da sua aposentadoria dependerá do montante da sua conta individual e da rentabilidade alcançada no período;</t>
  </si>
  <si>
    <t>Os valores obtidos nesta  simulação não representam promessa de rentabilidade ou garantia de nível de benefício e não geram qualquer direito futuro quanto ao seu recebimento;</t>
  </si>
  <si>
    <t>Sobre o valor da aposentadoria a ser recebido, haverá incidência de imposto de renda, conforme regime tributário escolhido quando da sua inscrição no Plano.</t>
  </si>
  <si>
    <t>Para a simulação do valor da sua aposentadoria mensal foi utilizada hipótese de rentabilidade real de 5,65% a.a.;</t>
  </si>
  <si>
    <t>pensão para dependentes nos seguintes percentuais:</t>
  </si>
  <si>
    <t xml:space="preserve">Valor da aposentadoria considerando a reversão 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</si>
</sst>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&quot;R$&quot;\ * #,##0.00_-;\-&quot;R$&quot;\ * #,##0.00_-;_-&quot;R$&quot;\ * &quot;-&quot;??_-;_-@_-"/>
    <numFmt numFmtId="166" formatCode="0.000000%"/>
    <numFmt numFmtId="167" formatCode="_(&quot;R$&quot;* #,##0.00_);_(&quot;R$&quot;* \(#,##0.00\);_(&quot;R$&quot;* &quot;-&quot;??_);_(@_)"/>
    <numFmt numFmtId="168" formatCode="0.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 tint="-0.249977111117893"/>
      <name val="Arial"/>
      <family val="2"/>
    </font>
    <font>
      <b/>
      <sz val="24"/>
      <color rgb="FF0070C0"/>
      <name val="Arial"/>
      <family val="2"/>
    </font>
    <font>
      <b/>
      <sz val="14"/>
      <name val="Arial"/>
      <family val="2"/>
    </font>
    <font>
      <b/>
      <sz val="20"/>
      <color rgb="FF002060"/>
      <name val="Arial"/>
      <family val="2"/>
    </font>
    <font>
      <sz val="20"/>
      <color rgb="FF002060"/>
      <name val="Arial"/>
      <family val="2"/>
    </font>
    <font>
      <sz val="12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name val="Arial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6"/>
      <color theme="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4"/>
      <color rgb="FF002060"/>
      <name val="Arial"/>
      <family val="2"/>
    </font>
    <font>
      <sz val="11"/>
      <color rgb="FF78A6DE"/>
      <name val="Calibri"/>
      <family val="2"/>
      <scheme val="minor"/>
    </font>
    <font>
      <b/>
      <sz val="20"/>
      <color theme="3" tint="-0.249977111117893"/>
      <name val="Arial"/>
      <family val="2"/>
    </font>
    <font>
      <b/>
      <sz val="16"/>
      <color rgb="FF5DD5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BB0C9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5DD5FF"/>
        <bgColor indexed="64"/>
      </patternFill>
    </fill>
    <fill>
      <patternFill patternType="solid">
        <fgColor rgb="FF00A1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0" fillId="3" borderId="0" xfId="0" applyFill="1"/>
    <xf numFmtId="0" fontId="0" fillId="5" borderId="0" xfId="0" applyFill="1"/>
    <xf numFmtId="17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167" fontId="11" fillId="3" borderId="1" xfId="2" applyNumberFormat="1" applyFont="1" applyFill="1" applyBorder="1" applyAlignment="1" applyProtection="1">
      <alignment vertical="center"/>
      <protection locked="0"/>
    </xf>
    <xf numFmtId="167" fontId="15" fillId="6" borderId="0" xfId="2" applyNumberFormat="1" applyFont="1" applyFill="1" applyBorder="1" applyAlignment="1" applyProtection="1">
      <alignment vertical="center"/>
    </xf>
    <xf numFmtId="10" fontId="11" fillId="3" borderId="1" xfId="3" applyNumberFormat="1" applyFont="1" applyFill="1" applyBorder="1" applyAlignment="1" applyProtection="1">
      <alignment vertical="center"/>
      <protection locked="0"/>
    </xf>
    <xf numFmtId="0" fontId="0" fillId="7" borderId="0" xfId="0" applyFill="1"/>
    <xf numFmtId="0" fontId="6" fillId="7" borderId="0" xfId="0" applyFont="1" applyFill="1"/>
    <xf numFmtId="167" fontId="14" fillId="7" borderId="0" xfId="2" applyNumberFormat="1" applyFont="1" applyFill="1"/>
    <xf numFmtId="0" fontId="0" fillId="10" borderId="0" xfId="0" applyFill="1"/>
    <xf numFmtId="0" fontId="10" fillId="2" borderId="1" xfId="0" applyFont="1" applyFill="1" applyBorder="1" applyAlignment="1">
      <alignment vertical="center"/>
    </xf>
    <xf numFmtId="164" fontId="10" fillId="11" borderId="1" xfId="1" applyNumberFormat="1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vertical="center"/>
    </xf>
    <xf numFmtId="0" fontId="19" fillId="5" borderId="0" xfId="0" applyFont="1" applyFill="1"/>
    <xf numFmtId="10" fontId="19" fillId="5" borderId="0" xfId="0" applyNumberFormat="1" applyFont="1" applyFill="1"/>
    <xf numFmtId="10" fontId="0" fillId="5" borderId="0" xfId="0" applyNumberFormat="1" applyFill="1"/>
    <xf numFmtId="10" fontId="0" fillId="3" borderId="0" xfId="0" applyNumberFormat="1" applyFill="1"/>
    <xf numFmtId="0" fontId="20" fillId="3" borderId="0" xfId="0" applyFont="1" applyFill="1"/>
    <xf numFmtId="9" fontId="0" fillId="5" borderId="0" xfId="0" applyNumberFormat="1" applyFill="1" applyBorder="1" applyAlignment="1">
      <alignment horizontal="center"/>
    </xf>
    <xf numFmtId="0" fontId="0" fillId="5" borderId="0" xfId="0" applyFill="1" applyBorder="1"/>
    <xf numFmtId="168" fontId="0" fillId="5" borderId="0" xfId="0" applyNumberFormat="1" applyFill="1" applyBorder="1"/>
    <xf numFmtId="0" fontId="18" fillId="10" borderId="0" xfId="0" applyFont="1" applyFill="1" applyAlignment="1">
      <alignment horizontal="left" vertical="top" wrapText="1"/>
    </xf>
    <xf numFmtId="0" fontId="0" fillId="12" borderId="0" xfId="0" applyFill="1"/>
    <xf numFmtId="0" fontId="5" fillId="12" borderId="0" xfId="0" applyFont="1" applyFill="1"/>
    <xf numFmtId="0" fontId="6" fillId="12" borderId="0" xfId="0" applyFont="1" applyFill="1"/>
    <xf numFmtId="0" fontId="7" fillId="12" borderId="0" xfId="0" applyFont="1" applyFill="1"/>
    <xf numFmtId="0" fontId="8" fillId="12" borderId="0" xfId="0" applyFont="1" applyFill="1" applyBorder="1" applyAlignment="1">
      <alignment horizontal="center" vertical="center"/>
    </xf>
    <xf numFmtId="0" fontId="21" fillId="12" borderId="0" xfId="0" applyFont="1" applyFill="1" applyProtection="1"/>
    <xf numFmtId="0" fontId="10" fillId="12" borderId="0" xfId="0" applyFont="1" applyFill="1" applyBorder="1" applyAlignment="1">
      <alignment horizontal="left" vertical="center"/>
    </xf>
    <xf numFmtId="17" fontId="11" fillId="12" borderId="0" xfId="0" applyNumberFormat="1" applyFont="1" applyFill="1" applyBorder="1" applyAlignment="1">
      <alignment horizontal="center" vertical="center"/>
    </xf>
    <xf numFmtId="0" fontId="12" fillId="12" borderId="0" xfId="0" applyFont="1" applyFill="1"/>
    <xf numFmtId="0" fontId="11" fillId="12" borderId="0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167" fontId="8" fillId="12" borderId="0" xfId="2" applyNumberFormat="1" applyFont="1" applyFill="1" applyBorder="1" applyAlignment="1">
      <alignment vertical="center"/>
    </xf>
    <xf numFmtId="0" fontId="10" fillId="12" borderId="1" xfId="0" applyFont="1" applyFill="1" applyBorder="1" applyAlignment="1">
      <alignment vertical="center"/>
    </xf>
    <xf numFmtId="0" fontId="11" fillId="12" borderId="0" xfId="0" applyFont="1" applyFill="1" applyBorder="1" applyAlignment="1">
      <alignment horizontal="center" vertical="center"/>
    </xf>
    <xf numFmtId="167" fontId="11" fillId="12" borderId="0" xfId="2" applyNumberFormat="1" applyFont="1" applyFill="1" applyBorder="1" applyAlignment="1">
      <alignment vertical="center"/>
    </xf>
    <xf numFmtId="10" fontId="11" fillId="12" borderId="0" xfId="3" applyNumberFormat="1" applyFont="1" applyFill="1" applyBorder="1" applyAlignment="1">
      <alignment vertical="center"/>
    </xf>
    <xf numFmtId="0" fontId="10" fillId="12" borderId="0" xfId="0" applyFont="1" applyFill="1" applyBorder="1" applyAlignment="1">
      <alignment vertical="center"/>
    </xf>
    <xf numFmtId="0" fontId="0" fillId="13" borderId="0" xfId="0" applyFill="1"/>
    <xf numFmtId="17" fontId="0" fillId="13" borderId="0" xfId="0" applyNumberFormat="1" applyFill="1" applyAlignment="1">
      <alignment horizontal="center"/>
    </xf>
    <xf numFmtId="0" fontId="6" fillId="13" borderId="0" xfId="0" applyFont="1" applyFill="1"/>
    <xf numFmtId="0" fontId="5" fillId="13" borderId="0" xfId="0" applyFont="1" applyFill="1" applyAlignment="1"/>
    <xf numFmtId="0" fontId="5" fillId="13" borderId="0" xfId="0" applyFont="1" applyFill="1" applyAlignment="1">
      <alignment horizontal="left"/>
    </xf>
    <xf numFmtId="0" fontId="9" fillId="13" borderId="0" xfId="0" applyFont="1" applyFill="1" applyAlignment="1">
      <alignment horizontal="left"/>
    </xf>
    <xf numFmtId="0" fontId="10" fillId="13" borderId="0" xfId="0" applyFont="1" applyFill="1"/>
    <xf numFmtId="0" fontId="5" fillId="13" borderId="0" xfId="0" applyFont="1" applyFill="1" applyAlignment="1">
      <alignment horizontal="center"/>
    </xf>
    <xf numFmtId="0" fontId="13" fillId="13" borderId="0" xfId="0" applyFont="1" applyFill="1"/>
    <xf numFmtId="166" fontId="5" fillId="13" borderId="0" xfId="3" applyNumberFormat="1" applyFont="1" applyFill="1" applyAlignment="1">
      <alignment horizontal="left"/>
    </xf>
    <xf numFmtId="0" fontId="21" fillId="13" borderId="0" xfId="0" applyFont="1" applyFill="1"/>
    <xf numFmtId="167" fontId="14" fillId="13" borderId="0" xfId="2" applyNumberFormat="1" applyFont="1" applyFill="1"/>
    <xf numFmtId="0" fontId="0" fillId="13" borderId="0" xfId="0" applyFill="1" applyBorder="1" applyAlignment="1">
      <alignment vertical="center"/>
    </xf>
    <xf numFmtId="0" fontId="10" fillId="13" borderId="0" xfId="0" applyFont="1" applyFill="1" applyBorder="1" applyAlignment="1">
      <alignment vertical="center"/>
    </xf>
    <xf numFmtId="0" fontId="15" fillId="13" borderId="0" xfId="0" applyFont="1" applyFill="1" applyBorder="1" applyAlignment="1" applyProtection="1">
      <alignment vertical="center"/>
    </xf>
    <xf numFmtId="167" fontId="14" fillId="13" borderId="0" xfId="2" applyNumberFormat="1" applyFont="1" applyFill="1" applyBorder="1" applyAlignment="1">
      <alignment vertical="center"/>
    </xf>
    <xf numFmtId="0" fontId="0" fillId="13" borderId="0" xfId="0" applyFill="1" applyProtection="1"/>
    <xf numFmtId="167" fontId="10" fillId="13" borderId="0" xfId="2" applyNumberFormat="1" applyFont="1" applyFill="1" applyBorder="1" applyAlignment="1">
      <alignment vertical="center"/>
    </xf>
    <xf numFmtId="166" fontId="14" fillId="13" borderId="0" xfId="3" applyNumberFormat="1" applyFont="1" applyFill="1" applyBorder="1" applyAlignment="1">
      <alignment vertical="center"/>
    </xf>
    <xf numFmtId="167" fontId="15" fillId="14" borderId="0" xfId="2" applyNumberFormat="1" applyFont="1" applyFill="1" applyBorder="1" applyAlignment="1" applyProtection="1">
      <alignment vertical="center"/>
    </xf>
    <xf numFmtId="167" fontId="11" fillId="3" borderId="1" xfId="1" applyNumberFormat="1" applyFont="1" applyFill="1" applyBorder="1" applyAlignment="1" applyProtection="1">
      <alignment vertical="center"/>
      <protection locked="0"/>
    </xf>
    <xf numFmtId="0" fontId="22" fillId="13" borderId="0" xfId="0" applyFont="1" applyFill="1"/>
    <xf numFmtId="10" fontId="11" fillId="12" borderId="1" xfId="3" applyNumberFormat="1" applyFont="1" applyFill="1" applyBorder="1" applyAlignment="1" applyProtection="1">
      <alignment vertical="center"/>
    </xf>
    <xf numFmtId="167" fontId="19" fillId="10" borderId="0" xfId="2" applyNumberFormat="1" applyFont="1" applyFill="1" applyBorder="1"/>
    <xf numFmtId="9" fontId="17" fillId="4" borderId="0" xfId="0" applyNumberFormat="1" applyFont="1" applyFill="1" applyBorder="1" applyAlignment="1">
      <alignment horizontal="right" vertical="center" wrapText="1"/>
    </xf>
    <xf numFmtId="9" fontId="5" fillId="4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Border="1"/>
    <xf numFmtId="43" fontId="10" fillId="11" borderId="1" xfId="1" applyNumberFormat="1" applyFont="1" applyFill="1" applyBorder="1" applyAlignment="1">
      <alignment horizontal="right" vertical="center"/>
    </xf>
    <xf numFmtId="43" fontId="10" fillId="11" borderId="1" xfId="1" applyNumberFormat="1" applyFont="1" applyFill="1" applyBorder="1" applyAlignment="1">
      <alignment horizontal="distributed" vertical="center" indent="1"/>
    </xf>
    <xf numFmtId="0" fontId="18" fillId="10" borderId="0" xfId="0" applyFont="1" applyFill="1" applyAlignment="1">
      <alignment horizontal="left" vertical="top" wrapText="1"/>
    </xf>
    <xf numFmtId="43" fontId="10" fillId="11" borderId="1" xfId="1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10" fillId="16" borderId="0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left"/>
    </xf>
    <xf numFmtId="0" fontId="24" fillId="10" borderId="0" xfId="0" applyFont="1" applyFill="1" applyAlignment="1">
      <alignment horizontal="left" vertical="top" wrapText="1"/>
    </xf>
    <xf numFmtId="9" fontId="5" fillId="4" borderId="0" xfId="0" applyNumberFormat="1" applyFont="1" applyFill="1" applyBorder="1" applyAlignment="1">
      <alignment horizontal="center" vertical="center" wrapText="1"/>
    </xf>
    <xf numFmtId="9" fontId="5" fillId="4" borderId="0" xfId="0" applyNumberFormat="1" applyFont="1" applyFill="1" applyBorder="1" applyAlignment="1">
      <alignment horizontal="right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colors>
    <mruColors>
      <color rgb="FF5DD5FF"/>
      <color rgb="FF78A6DE"/>
      <color rgb="FF9BB0C9"/>
      <color rgb="FF00A1DA"/>
      <color rgb="FFA4ADC0"/>
      <color rgb="FF7986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136070</xdr:colOff>
      <xdr:row>0</xdr:row>
      <xdr:rowOff>176894</xdr:rowOff>
    </xdr:from>
    <xdr:to>
      <xdr:col>2</xdr:col>
      <xdr:colOff>421822</xdr:colOff>
      <xdr:row>2</xdr:row>
      <xdr:rowOff>415823</xdr:rowOff>
    </xdr:to>
    <xdr:pic>
      <xdr:nvPicPr>
        <xdr:cNvPr id="2" name="Imagem 1" descr="LOGO_FAECES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034" y="176894"/>
          <a:ext cx="870859" cy="826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315912</xdr:colOff>
      <xdr:row>31</xdr:row>
      <xdr:rowOff>47625</xdr:rowOff>
    </xdr:from>
    <xdr:to>
      <xdr:col>12</xdr:col>
      <xdr:colOff>531912</xdr:colOff>
      <xdr:row>32</xdr:row>
      <xdr:rowOff>41375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>
          <a:off x="9936162" y="7524750"/>
          <a:ext cx="216000" cy="21600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315912</xdr:colOff>
      <xdr:row>35</xdr:row>
      <xdr:rowOff>57150</xdr:rowOff>
    </xdr:from>
    <xdr:to>
      <xdr:col>12</xdr:col>
      <xdr:colOff>531912</xdr:colOff>
      <xdr:row>36</xdr:row>
      <xdr:rowOff>50900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/>
        </xdr:cNvSpPr>
      </xdr:nvSpPr>
      <xdr:spPr>
        <a:xfrm>
          <a:off x="9936162" y="8423275"/>
          <a:ext cx="216000" cy="21600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315912</xdr:colOff>
      <xdr:row>39</xdr:row>
      <xdr:rowOff>41275</xdr:rowOff>
    </xdr:from>
    <xdr:to>
      <xdr:col>12</xdr:col>
      <xdr:colOff>531912</xdr:colOff>
      <xdr:row>40</xdr:row>
      <xdr:rowOff>35025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/>
        </xdr:cNvSpPr>
      </xdr:nvSpPr>
      <xdr:spPr>
        <a:xfrm>
          <a:off x="9936162" y="9296400"/>
          <a:ext cx="216000" cy="21600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315912</xdr:colOff>
      <xdr:row>43</xdr:row>
      <xdr:rowOff>53071</xdr:rowOff>
    </xdr:from>
    <xdr:to>
      <xdr:col>12</xdr:col>
      <xdr:colOff>531912</xdr:colOff>
      <xdr:row>44</xdr:row>
      <xdr:rowOff>46820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/>
        </xdr:cNvSpPr>
      </xdr:nvSpPr>
      <xdr:spPr>
        <a:xfrm>
          <a:off x="9908948" y="10285642"/>
          <a:ext cx="216000" cy="225071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315912</xdr:colOff>
      <xdr:row>48</xdr:row>
      <xdr:rowOff>58064</xdr:rowOff>
    </xdr:from>
    <xdr:to>
      <xdr:col>12</xdr:col>
      <xdr:colOff>531912</xdr:colOff>
      <xdr:row>49</xdr:row>
      <xdr:rowOff>51814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/>
        </xdr:cNvSpPr>
      </xdr:nvSpPr>
      <xdr:spPr>
        <a:xfrm>
          <a:off x="9908948" y="11447243"/>
          <a:ext cx="216000" cy="225071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473"/>
  <sheetViews>
    <sheetView tabSelected="1" zoomScale="70" zoomScaleNormal="70" workbookViewId="0">
      <selection activeCell="G17" sqref="G17"/>
    </sheetView>
  </sheetViews>
  <sheetFormatPr defaultRowHeight="15" x14ac:dyDescent="0.25"/>
  <cols>
    <col min="1" max="1" width="4.7109375" customWidth="1"/>
    <col min="2" max="2" width="8.85546875" customWidth="1"/>
    <col min="3" max="3" width="12.5703125" customWidth="1"/>
    <col min="4" max="4" width="19.140625" customWidth="1"/>
    <col min="5" max="5" width="17.7109375" customWidth="1"/>
    <col min="6" max="6" width="18.42578125" customWidth="1"/>
    <col min="7" max="7" width="20.28515625" customWidth="1"/>
    <col min="8" max="9" width="5.5703125" customWidth="1"/>
    <col min="10" max="10" width="5.85546875" customWidth="1"/>
    <col min="11" max="11" width="22.28515625" customWidth="1"/>
    <col min="12" max="12" width="5.85546875" customWidth="1"/>
    <col min="13" max="13" width="11" customWidth="1"/>
    <col min="14" max="14" width="5.5703125" customWidth="1"/>
    <col min="15" max="15" width="15.42578125" customWidth="1"/>
    <col min="16" max="16" width="18.140625" customWidth="1"/>
    <col min="17" max="17" width="15" customWidth="1"/>
    <col min="18" max="18" width="13.140625" customWidth="1"/>
    <col min="19" max="19" width="19.7109375" customWidth="1"/>
    <col min="20" max="20" width="0" hidden="1" customWidth="1"/>
    <col min="21" max="21" width="5.42578125" customWidth="1"/>
    <col min="22" max="22" width="5.85546875" customWidth="1"/>
    <col min="24" max="50" width="9.140625" style="76"/>
    <col min="51" max="55" width="9.140625" style="75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/>
      <c r="W1" s="7"/>
    </row>
    <row r="2" spans="1:23" ht="30.75" customHeight="1" x14ac:dyDescent="0.4">
      <c r="A2" s="1"/>
      <c r="B2" s="2"/>
      <c r="C2" s="2"/>
      <c r="D2" s="81" t="s">
        <v>33</v>
      </c>
      <c r="E2" s="81"/>
      <c r="F2" s="81"/>
      <c r="G2" s="8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"/>
      <c r="W2" s="7"/>
    </row>
    <row r="3" spans="1:23" ht="34.5" customHeight="1" x14ac:dyDescent="0.4">
      <c r="A3" s="1"/>
      <c r="B3" s="4"/>
      <c r="C3" s="4"/>
      <c r="D3" s="82" t="s">
        <v>34</v>
      </c>
      <c r="E3" s="82"/>
      <c r="F3" s="82"/>
      <c r="G3" s="82"/>
      <c r="H3" s="5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"/>
      <c r="W3" s="7"/>
    </row>
    <row r="4" spans="1:23" ht="25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  <c r="W4" s="7"/>
    </row>
    <row r="5" spans="1:23" ht="9.75" customHeight="1" x14ac:dyDescent="0.25">
      <c r="A5" s="30"/>
      <c r="B5" s="30"/>
      <c r="C5" s="30"/>
      <c r="D5" s="31"/>
      <c r="E5" s="31"/>
      <c r="F5" s="31"/>
      <c r="G5" s="30"/>
      <c r="H5" s="3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7"/>
    </row>
    <row r="6" spans="1:23" ht="26.25" x14ac:dyDescent="0.4">
      <c r="A6" s="30"/>
      <c r="B6" s="32" t="s">
        <v>20</v>
      </c>
      <c r="C6" s="33"/>
      <c r="D6" s="30"/>
      <c r="E6" s="30"/>
      <c r="F6" s="30"/>
      <c r="G6" s="30"/>
      <c r="H6" s="34"/>
      <c r="I6" s="50"/>
      <c r="J6" s="51" t="s">
        <v>21</v>
      </c>
      <c r="K6" s="49"/>
      <c r="L6" s="49"/>
      <c r="M6" s="49"/>
      <c r="N6" s="49"/>
      <c r="O6" s="49"/>
      <c r="P6" s="49"/>
      <c r="Q6" s="52"/>
      <c r="R6" s="52"/>
      <c r="S6" s="52"/>
      <c r="T6" s="49"/>
      <c r="U6" s="49"/>
      <c r="V6" s="49"/>
      <c r="W6" s="7"/>
    </row>
    <row r="7" spans="1:23" ht="9.9499999999999993" customHeight="1" x14ac:dyDescent="0.4">
      <c r="A7" s="30"/>
      <c r="B7" s="32"/>
      <c r="C7" s="33"/>
      <c r="D7" s="30"/>
      <c r="E7" s="30"/>
      <c r="F7" s="30"/>
      <c r="G7" s="30"/>
      <c r="H7" s="34"/>
      <c r="I7" s="50"/>
      <c r="J7" s="53"/>
      <c r="K7" s="54"/>
      <c r="L7" s="54"/>
      <c r="M7" s="54"/>
      <c r="N7" s="54"/>
      <c r="O7" s="54"/>
      <c r="P7" s="54"/>
      <c r="Q7" s="52"/>
      <c r="R7" s="52"/>
      <c r="S7" s="52"/>
      <c r="T7" s="49"/>
      <c r="U7" s="49"/>
      <c r="V7" s="49"/>
      <c r="W7" s="7"/>
    </row>
    <row r="8" spans="1:23" ht="22.5" customHeight="1" x14ac:dyDescent="0.25">
      <c r="A8" s="30"/>
      <c r="B8" s="35" t="s">
        <v>18</v>
      </c>
      <c r="C8" s="36"/>
      <c r="D8" s="36"/>
      <c r="E8" s="36"/>
      <c r="F8" s="36"/>
      <c r="G8" s="37"/>
      <c r="H8" s="34"/>
      <c r="I8" s="50"/>
      <c r="J8" s="55" t="s">
        <v>0</v>
      </c>
      <c r="K8" s="49"/>
      <c r="L8" s="56">
        <f>INT((DAYS360(G13,G11,0))/360)</f>
        <v>0</v>
      </c>
      <c r="M8" s="55" t="s">
        <v>1</v>
      </c>
      <c r="N8" s="56">
        <f>((DAYS360(G13,G11,0))/360-L8)*12</f>
        <v>0</v>
      </c>
      <c r="O8" s="55" t="s">
        <v>2</v>
      </c>
      <c r="P8" s="49"/>
      <c r="Q8" s="49"/>
      <c r="R8" s="49"/>
      <c r="S8" s="49"/>
      <c r="T8" s="49"/>
      <c r="U8" s="49"/>
      <c r="V8" s="49"/>
      <c r="W8" s="7"/>
    </row>
    <row r="9" spans="1:23" ht="25.5" hidden="1" customHeight="1" x14ac:dyDescent="0.25">
      <c r="A9" s="30"/>
      <c r="B9" s="35" t="s">
        <v>19</v>
      </c>
      <c r="C9" s="38"/>
      <c r="D9" s="30"/>
      <c r="E9" s="30"/>
      <c r="F9" s="30"/>
      <c r="G9" s="30"/>
      <c r="H9" s="30"/>
      <c r="I9" s="57"/>
      <c r="J9" s="55"/>
      <c r="K9" s="49"/>
      <c r="L9" s="49"/>
      <c r="M9" s="49"/>
      <c r="N9" s="49"/>
      <c r="O9" s="58">
        <v>4.5906346658710628E-3</v>
      </c>
      <c r="P9" s="55"/>
      <c r="Q9" s="70">
        <f>(DAYS360(G13,G11,0))/360</f>
        <v>0</v>
      </c>
      <c r="R9" s="55"/>
      <c r="S9" s="49"/>
      <c r="T9" s="49"/>
      <c r="U9" s="49"/>
      <c r="V9" s="49"/>
      <c r="W9" s="7"/>
    </row>
    <row r="10" spans="1:23" ht="20.25" customHeight="1" x14ac:dyDescent="0.25">
      <c r="A10" s="30"/>
      <c r="B10" s="35" t="s">
        <v>19</v>
      </c>
      <c r="C10" s="36"/>
      <c r="D10" s="36"/>
      <c r="E10" s="36"/>
      <c r="F10" s="36"/>
      <c r="G10" s="39"/>
      <c r="H10" s="39"/>
      <c r="I10" s="57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7"/>
    </row>
    <row r="11" spans="1:23" ht="30.75" customHeight="1" x14ac:dyDescent="0.25">
      <c r="A11" s="30"/>
      <c r="B11" s="84" t="s">
        <v>22</v>
      </c>
      <c r="C11" s="84"/>
      <c r="D11" s="84"/>
      <c r="E11" s="40"/>
      <c r="F11" s="40"/>
      <c r="G11" s="9">
        <v>0</v>
      </c>
      <c r="H11" s="41"/>
      <c r="I11" s="57"/>
      <c r="J11" s="59" t="s">
        <v>3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7"/>
    </row>
    <row r="12" spans="1:23" ht="12" customHeight="1" x14ac:dyDescent="0.25">
      <c r="A12" s="30"/>
      <c r="B12" s="30"/>
      <c r="C12" s="30"/>
      <c r="D12" s="30"/>
      <c r="E12" s="30"/>
      <c r="F12" s="30"/>
      <c r="G12" s="30"/>
      <c r="H12" s="42"/>
      <c r="I12" s="57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7"/>
    </row>
    <row r="13" spans="1:23" ht="23.1" customHeight="1" x14ac:dyDescent="0.25">
      <c r="A13" s="30"/>
      <c r="B13" s="84" t="s">
        <v>23</v>
      </c>
      <c r="C13" s="84"/>
      <c r="D13" s="84"/>
      <c r="E13" s="84"/>
      <c r="F13" s="84"/>
      <c r="G13" s="9">
        <v>0</v>
      </c>
      <c r="H13" s="43"/>
      <c r="I13" s="60"/>
      <c r="J13" s="85" t="s">
        <v>29</v>
      </c>
      <c r="K13" s="85"/>
      <c r="L13" s="85"/>
      <c r="M13" s="85"/>
      <c r="N13" s="85"/>
      <c r="O13" s="85"/>
      <c r="P13" s="85"/>
      <c r="Q13" s="85"/>
      <c r="R13" s="85"/>
      <c r="S13" s="68">
        <f>ROUND(G17*G21,2)</f>
        <v>0</v>
      </c>
      <c r="T13" s="49"/>
      <c r="U13" s="49"/>
      <c r="V13" s="49"/>
      <c r="W13" s="7"/>
    </row>
    <row r="14" spans="1:23" ht="12" customHeight="1" x14ac:dyDescent="0.25">
      <c r="A14" s="30"/>
      <c r="B14" s="30"/>
      <c r="C14" s="30"/>
      <c r="D14" s="30"/>
      <c r="E14" s="30"/>
      <c r="F14" s="30"/>
      <c r="G14" s="30"/>
      <c r="H14" s="43"/>
      <c r="I14" s="60"/>
      <c r="J14" s="61"/>
      <c r="K14" s="61"/>
      <c r="L14" s="62"/>
      <c r="M14" s="61"/>
      <c r="N14" s="61"/>
      <c r="O14" s="61"/>
      <c r="P14" s="61"/>
      <c r="Q14" s="61"/>
      <c r="R14" s="61"/>
      <c r="S14" s="63"/>
      <c r="T14" s="49"/>
      <c r="U14" s="49"/>
      <c r="V14" s="49"/>
      <c r="W14" s="7"/>
    </row>
    <row r="15" spans="1:23" ht="23.1" customHeight="1" x14ac:dyDescent="0.25">
      <c r="A15" s="30"/>
      <c r="B15" s="44" t="s">
        <v>4</v>
      </c>
      <c r="C15" s="44"/>
      <c r="D15" s="44"/>
      <c r="E15" s="40"/>
      <c r="F15" s="40"/>
      <c r="G15" s="10">
        <v>0</v>
      </c>
      <c r="H15" s="42"/>
      <c r="I15" s="49"/>
      <c r="J15" s="85" t="s">
        <v>28</v>
      </c>
      <c r="K15" s="85"/>
      <c r="L15" s="85"/>
      <c r="M15" s="85"/>
      <c r="N15" s="85"/>
      <c r="O15" s="85"/>
      <c r="P15" s="85"/>
      <c r="Q15" s="85"/>
      <c r="R15" s="85"/>
      <c r="S15" s="68">
        <f>'Ben.Risco + Adim.'!E9*G17</f>
        <v>0</v>
      </c>
      <c r="T15" s="49"/>
      <c r="U15" s="49"/>
      <c r="V15" s="49"/>
      <c r="W15" s="7"/>
    </row>
    <row r="16" spans="1:23" ht="12" customHeight="1" x14ac:dyDescent="0.25">
      <c r="A16" s="30"/>
      <c r="B16" s="36"/>
      <c r="C16" s="36"/>
      <c r="D16" s="36"/>
      <c r="E16" s="36"/>
      <c r="F16" s="36"/>
      <c r="G16" s="45"/>
      <c r="H16" s="42"/>
      <c r="I16" s="49"/>
      <c r="J16" s="61"/>
      <c r="K16" s="61"/>
      <c r="L16" s="62"/>
      <c r="M16" s="64"/>
      <c r="N16" s="61"/>
      <c r="O16" s="61"/>
      <c r="P16" s="61"/>
      <c r="Q16" s="61"/>
      <c r="R16" s="61"/>
      <c r="S16" s="63"/>
      <c r="T16" s="49"/>
      <c r="U16" s="49"/>
      <c r="V16" s="49"/>
      <c r="W16" s="7"/>
    </row>
    <row r="17" spans="1:23" ht="23.1" customHeight="1" x14ac:dyDescent="0.25">
      <c r="A17" s="30"/>
      <c r="B17" s="84" t="s">
        <v>24</v>
      </c>
      <c r="C17" s="84"/>
      <c r="D17" s="84"/>
      <c r="E17" s="40"/>
      <c r="F17" s="40"/>
      <c r="G17" s="11">
        <v>0</v>
      </c>
      <c r="H17" s="42"/>
      <c r="I17" s="49"/>
      <c r="J17" s="85" t="s">
        <v>27</v>
      </c>
      <c r="K17" s="85"/>
      <c r="L17" s="85"/>
      <c r="M17" s="85"/>
      <c r="N17" s="85"/>
      <c r="O17" s="85"/>
      <c r="P17" s="85"/>
      <c r="Q17" s="85"/>
      <c r="R17" s="85"/>
      <c r="S17" s="12">
        <f>S13+S15</f>
        <v>0</v>
      </c>
      <c r="T17" s="49"/>
      <c r="U17" s="49"/>
      <c r="V17" s="49"/>
      <c r="W17" s="7"/>
    </row>
    <row r="18" spans="1:23" ht="12" customHeight="1" x14ac:dyDescent="0.25">
      <c r="A18" s="30"/>
      <c r="B18" s="36"/>
      <c r="C18" s="36"/>
      <c r="D18" s="36"/>
      <c r="E18" s="36"/>
      <c r="F18" s="36"/>
      <c r="G18" s="46"/>
      <c r="H18" s="42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65"/>
      <c r="T18" s="49"/>
      <c r="U18" s="49"/>
      <c r="V18" s="49"/>
      <c r="W18" s="7"/>
    </row>
    <row r="19" spans="1:23" ht="23.1" customHeight="1" x14ac:dyDescent="0.25">
      <c r="A19" s="30"/>
      <c r="B19" s="40" t="s">
        <v>35</v>
      </c>
      <c r="C19" s="40"/>
      <c r="D19" s="40"/>
      <c r="E19" s="40"/>
      <c r="F19" s="40"/>
      <c r="G19" s="71">
        <v>5.6500000000000002E-2</v>
      </c>
      <c r="H19" s="42"/>
      <c r="I19" s="49"/>
      <c r="J19" s="83" t="s">
        <v>30</v>
      </c>
      <c r="K19" s="83"/>
      <c r="L19" s="83"/>
      <c r="M19" s="83"/>
      <c r="N19" s="83"/>
      <c r="O19" s="83"/>
      <c r="P19" s="83"/>
      <c r="Q19" s="83"/>
      <c r="R19" s="83"/>
      <c r="S19" s="68">
        <f>+MIN(S13,7.5%*G17)</f>
        <v>0</v>
      </c>
      <c r="T19" s="49"/>
      <c r="U19" s="49"/>
      <c r="V19" s="49"/>
      <c r="W19" s="7"/>
    </row>
    <row r="20" spans="1:23" ht="12" customHeight="1" x14ac:dyDescent="0.25">
      <c r="A20" s="30"/>
      <c r="B20" s="36"/>
      <c r="C20" s="36"/>
      <c r="D20" s="36"/>
      <c r="E20" s="36"/>
      <c r="F20" s="36"/>
      <c r="G20" s="47"/>
      <c r="H20" s="42"/>
      <c r="I20" s="49"/>
      <c r="J20" s="61"/>
      <c r="K20" s="62"/>
      <c r="L20" s="66"/>
      <c r="M20" s="64"/>
      <c r="N20" s="61"/>
      <c r="O20" s="61"/>
      <c r="P20" s="61"/>
      <c r="Q20" s="61"/>
      <c r="R20" s="61"/>
      <c r="S20" s="63"/>
      <c r="T20" s="49"/>
      <c r="U20" s="49"/>
      <c r="V20" s="49"/>
      <c r="W20" s="7"/>
    </row>
    <row r="21" spans="1:23" ht="23.1" customHeight="1" x14ac:dyDescent="0.25">
      <c r="A21" s="30"/>
      <c r="B21" s="44" t="s">
        <v>25</v>
      </c>
      <c r="C21" s="44"/>
      <c r="D21" s="44"/>
      <c r="E21" s="44"/>
      <c r="F21" s="44"/>
      <c r="G21" s="13">
        <v>0</v>
      </c>
      <c r="H21" s="42"/>
      <c r="I21" s="49"/>
      <c r="J21" s="83" t="s">
        <v>32</v>
      </c>
      <c r="K21" s="83"/>
      <c r="L21" s="83"/>
      <c r="M21" s="83"/>
      <c r="N21" s="83"/>
      <c r="O21" s="83"/>
      <c r="P21" s="83"/>
      <c r="Q21" s="83"/>
      <c r="R21" s="83"/>
      <c r="S21" s="68">
        <f>'Ben.Risco + Adim.'!E10*G17</f>
        <v>0</v>
      </c>
      <c r="T21" s="49"/>
      <c r="U21" s="49"/>
      <c r="V21" s="49"/>
      <c r="W21" s="7"/>
    </row>
    <row r="22" spans="1:23" ht="12" customHeight="1" x14ac:dyDescent="0.25">
      <c r="A22" s="30"/>
      <c r="B22" s="48"/>
      <c r="C22" s="48"/>
      <c r="D22" s="48"/>
      <c r="E22" s="48"/>
      <c r="F22" s="48"/>
      <c r="G22" s="47"/>
      <c r="H22" s="42"/>
      <c r="I22" s="49"/>
      <c r="J22" s="61"/>
      <c r="K22" s="62"/>
      <c r="L22" s="62"/>
      <c r="M22" s="64"/>
      <c r="N22" s="67"/>
      <c r="O22" s="61"/>
      <c r="P22" s="61"/>
      <c r="Q22" s="61"/>
      <c r="R22" s="61"/>
      <c r="S22" s="63"/>
      <c r="T22" s="49"/>
      <c r="U22" s="49"/>
      <c r="V22" s="49"/>
      <c r="W22" s="7"/>
    </row>
    <row r="23" spans="1:23" ht="23.1" customHeight="1" x14ac:dyDescent="0.25">
      <c r="A23" s="30"/>
      <c r="B23" s="44" t="s">
        <v>26</v>
      </c>
      <c r="C23" s="44"/>
      <c r="D23" s="44"/>
      <c r="E23" s="44"/>
      <c r="F23" s="44"/>
      <c r="G23" s="69">
        <v>0</v>
      </c>
      <c r="H23" s="42"/>
      <c r="I23" s="49"/>
      <c r="J23" s="83" t="s">
        <v>31</v>
      </c>
      <c r="K23" s="83"/>
      <c r="L23" s="83"/>
      <c r="M23" s="83"/>
      <c r="N23" s="83"/>
      <c r="O23" s="83"/>
      <c r="P23" s="83"/>
      <c r="Q23" s="83"/>
      <c r="R23" s="83"/>
      <c r="S23" s="12">
        <f>+S19+S21</f>
        <v>0</v>
      </c>
      <c r="T23" s="49"/>
      <c r="U23" s="49"/>
      <c r="V23" s="49"/>
      <c r="W23" s="7"/>
    </row>
    <row r="24" spans="1:23" ht="18" x14ac:dyDescent="0.25">
      <c r="A24" s="30"/>
      <c r="B24" s="48"/>
      <c r="C24" s="48"/>
      <c r="D24" s="48"/>
      <c r="E24" s="48"/>
      <c r="F24" s="48"/>
      <c r="G24" s="47"/>
      <c r="H24" s="42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7"/>
    </row>
    <row r="25" spans="1:2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7"/>
    </row>
    <row r="26" spans="1:23" ht="26.25" x14ac:dyDescent="0.4">
      <c r="A26" s="14"/>
      <c r="B26" s="15" t="s">
        <v>36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7"/>
    </row>
    <row r="27" spans="1:23" x14ac:dyDescent="0.25">
      <c r="A27" s="14"/>
      <c r="B27" s="14"/>
      <c r="C27" s="14"/>
      <c r="D27" s="14"/>
      <c r="E27" s="14"/>
      <c r="F27" s="14"/>
      <c r="G27" s="14"/>
      <c r="H27" s="14"/>
      <c r="I27" s="1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7"/>
    </row>
    <row r="28" spans="1:23" ht="18" customHeight="1" x14ac:dyDescent="0.25">
      <c r="A28" s="14"/>
      <c r="B28" s="86" t="s">
        <v>5</v>
      </c>
      <c r="C28" s="86"/>
      <c r="D28" s="87" t="s">
        <v>37</v>
      </c>
      <c r="E28" s="87"/>
      <c r="F28" s="87"/>
      <c r="G28" s="87"/>
      <c r="H28" s="87"/>
      <c r="I28" s="87"/>
      <c r="J28" s="87"/>
      <c r="K28" s="87"/>
      <c r="L28" s="14"/>
      <c r="M28" s="17"/>
      <c r="N28" s="17"/>
      <c r="O28" s="17"/>
      <c r="P28" s="17"/>
      <c r="Q28" s="17"/>
      <c r="R28" s="17"/>
      <c r="S28" s="17"/>
      <c r="T28" s="17"/>
      <c r="U28" s="17"/>
      <c r="V28" s="14"/>
      <c r="W28" s="7"/>
    </row>
    <row r="29" spans="1:23" ht="21" customHeight="1" x14ac:dyDescent="0.25">
      <c r="A29" s="14"/>
      <c r="B29" s="86"/>
      <c r="C29" s="86"/>
      <c r="D29" s="90" t="s">
        <v>45</v>
      </c>
      <c r="E29" s="90"/>
      <c r="F29" s="90"/>
      <c r="G29" s="90"/>
      <c r="H29" s="90"/>
      <c r="I29" s="90"/>
      <c r="J29" s="90"/>
      <c r="K29" s="90"/>
      <c r="L29" s="14"/>
      <c r="M29" s="17"/>
      <c r="N29" s="89" t="s">
        <v>38</v>
      </c>
      <c r="O29" s="89"/>
      <c r="P29" s="89"/>
      <c r="Q29" s="89"/>
      <c r="R29" s="89"/>
      <c r="S29" s="17"/>
      <c r="T29" s="17"/>
      <c r="U29" s="17"/>
      <c r="V29" s="14"/>
      <c r="W29" s="7"/>
    </row>
    <row r="30" spans="1:23" ht="19.5" customHeight="1" x14ac:dyDescent="0.25">
      <c r="A30" s="14"/>
      <c r="B30" s="86"/>
      <c r="C30" s="86"/>
      <c r="D30" s="92" t="s">
        <v>44</v>
      </c>
      <c r="E30" s="92"/>
      <c r="F30" s="92"/>
      <c r="G30" s="92"/>
      <c r="H30" s="92"/>
      <c r="I30" s="92"/>
      <c r="J30" s="92"/>
      <c r="K30" s="92"/>
      <c r="L30" s="14"/>
      <c r="M30" s="17"/>
      <c r="N30" s="89"/>
      <c r="O30" s="89"/>
      <c r="P30" s="89"/>
      <c r="Q30" s="89"/>
      <c r="R30" s="89"/>
      <c r="S30" s="17"/>
      <c r="T30" s="17"/>
      <c r="U30" s="17"/>
      <c r="V30" s="14"/>
      <c r="W30" s="7"/>
    </row>
    <row r="31" spans="1:23" ht="24.75" customHeight="1" x14ac:dyDescent="0.25">
      <c r="A31" s="14"/>
      <c r="B31" s="86"/>
      <c r="C31" s="86"/>
      <c r="D31" s="74">
        <v>0.6</v>
      </c>
      <c r="E31" s="74">
        <v>0.7</v>
      </c>
      <c r="F31" s="74">
        <v>0.8</v>
      </c>
      <c r="G31" s="74">
        <v>0.9</v>
      </c>
      <c r="H31" s="91">
        <v>1</v>
      </c>
      <c r="I31" s="91"/>
      <c r="J31" s="91"/>
      <c r="K31" s="73" t="s">
        <v>6</v>
      </c>
      <c r="L31" s="14"/>
      <c r="M31" s="17"/>
      <c r="N31" s="29"/>
      <c r="O31" s="29"/>
      <c r="P31" s="29"/>
      <c r="Q31" s="29"/>
      <c r="R31" s="29"/>
      <c r="S31" s="88"/>
      <c r="T31" s="88"/>
      <c r="U31" s="72"/>
      <c r="V31" s="14"/>
      <c r="W31" s="7"/>
    </row>
    <row r="32" spans="1:23" ht="18" customHeight="1" x14ac:dyDescent="0.25">
      <c r="A32" s="14"/>
      <c r="B32" s="18">
        <v>50</v>
      </c>
      <c r="C32" s="18" t="s">
        <v>7</v>
      </c>
      <c r="D32" s="77" t="e">
        <f>(-(FV($O$9,(B32-$Q$9)*12,($S$13+$S$19)))+$G$23*(1+$O$9)^((B32-$Q$9)*12))/(13*VLOOKUP(B32, 'Ben.Risco + Adim.'!$A$21:$M$46,($G$15-1)*6+2))</f>
        <v>#VALUE!</v>
      </c>
      <c r="E32" s="78" t="e">
        <f>(-(FV($O$9,(B32-$Q$9)*12,($S$13+$S$19)))+$G$23*(1+$O$9)^((B32-$Q$9)*12))/(13*VLOOKUP(B32, 'Ben.Risco + Adim.'!$A$21:$M$46,($G$15-1)*6+3))</f>
        <v>#VALUE!</v>
      </c>
      <c r="F32" s="78" t="e">
        <f>(-(FV($O$9,(B32-$Q$9)*12,($S$13+$S$19)))+$G$23*(1+$O$9)^((B32-$Q$9)*12))/(13*VLOOKUP(B32, 'Ben.Risco + Adim.'!$A$21:$M$46,($G$15-1)*6+4))</f>
        <v>#VALUE!</v>
      </c>
      <c r="G32" s="78" t="e">
        <f>(-(FV($O$9,(B32-$Q$9)*12,($S$13+$S$19)))+$G$23*(1+$O$9)^((B32-$Q$9)*12))/(13*VLOOKUP(B32, 'Ben.Risco + Adim.'!$A$21:$M$46,($G$15-1)*6+5))</f>
        <v>#VALUE!</v>
      </c>
      <c r="H32" s="80" t="e">
        <f>(-(FV($O$9,(B32-$Q$9)*12,($S$13+$S$19)))+$G$23*(1+$O$9)^((B32-$Q$9)*12))/(13*VLOOKUP(B32, 'Ben.Risco + Adim.'!$A$21:$M$46,($G$15-1)*6+6))</f>
        <v>#VALUE!</v>
      </c>
      <c r="I32" s="80"/>
      <c r="J32" s="80"/>
      <c r="K32" s="19">
        <f>(-(FV($O$9,(B32-$Q$9)*12,($S$13+$S$19)))+$G$23*(1+$O$9)^((B32-$Q$9)*12))/(13*VLOOKUP(B32, 'Ben.Risco + Adim.'!$A$21:$M$46,($G$15-1)*6+7))</f>
        <v>0</v>
      </c>
      <c r="L32" s="14"/>
      <c r="M32" s="17"/>
      <c r="N32" s="79" t="s">
        <v>43</v>
      </c>
      <c r="O32" s="79"/>
      <c r="P32" s="79"/>
      <c r="Q32" s="79"/>
      <c r="R32" s="79"/>
      <c r="S32" s="79"/>
      <c r="T32" s="17"/>
      <c r="U32" s="17"/>
      <c r="V32" s="14"/>
      <c r="W32" s="7"/>
    </row>
    <row r="33" spans="1:23" ht="18" customHeight="1" x14ac:dyDescent="0.25">
      <c r="A33" s="14"/>
      <c r="B33" s="20">
        <v>51</v>
      </c>
      <c r="C33" s="20" t="s">
        <v>7</v>
      </c>
      <c r="D33" s="77" t="e">
        <f>(-(FV($O$9,(B33-$Q$9)*12,($S$13+$S$19)))+$G$23*(1+$O$9)^((B33-$Q$9)*12))/(13*VLOOKUP(B33, 'Ben.Risco + Adim.'!$A$21:$M$46,($G$15-1)*6+2))</f>
        <v>#VALUE!</v>
      </c>
      <c r="E33" s="78" t="e">
        <f>(-(FV($O$9,(B33-$Q$9)*12,($S$13+$S$19)))+$G$23*(1+$O$9)^((B33-$Q$9)*12))/(13*VLOOKUP(B33, 'Ben.Risco + Adim.'!$A$21:$M$46,($G$15-1)*6+3))</f>
        <v>#VALUE!</v>
      </c>
      <c r="F33" s="78" t="e">
        <f>(-(FV($O$9,(B33-$Q$9)*12,($S$13+$S$19)))+$G$23*(1+$O$9)^((B33-$Q$9)*12))/(13*VLOOKUP(B33, 'Ben.Risco + Adim.'!$A$21:$M$46,($G$15-1)*6+4))</f>
        <v>#VALUE!</v>
      </c>
      <c r="G33" s="78" t="e">
        <f>(-(FV($O$9,(B33-$Q$9)*12,($S$13+$S$19)))+$G$23*(1+$O$9)^((B33-$Q$9)*12))/(13*VLOOKUP(B33, 'Ben.Risco + Adim.'!$A$21:$M$46,($G$15-1)*6+5))</f>
        <v>#VALUE!</v>
      </c>
      <c r="H33" s="80" t="e">
        <f>(-(FV($O$9,(B33-$Q$9)*12,($S$13+$S$19)))+$G$23*(1+$O$9)^((B33-$Q$9)*12))/(13*VLOOKUP(B33, 'Ben.Risco + Adim.'!$A$21:$M$46,($G$15-1)*6+6))</f>
        <v>#VALUE!</v>
      </c>
      <c r="I33" s="80"/>
      <c r="J33" s="80"/>
      <c r="K33" s="19">
        <f>(-(FV($O$9,(B33-$Q$9)*12,($S$13+$S$19)))+$G$23*(1+$O$9)^((B33-$Q$9)*12))/(13*VLOOKUP(B33, 'Ben.Risco + Adim.'!$A$21:$M$46,($G$15-1)*6+7))</f>
        <v>0</v>
      </c>
      <c r="L33" s="14"/>
      <c r="M33" s="17"/>
      <c r="N33" s="79"/>
      <c r="O33" s="79"/>
      <c r="P33" s="79"/>
      <c r="Q33" s="79"/>
      <c r="R33" s="79"/>
      <c r="S33" s="79"/>
      <c r="T33" s="17"/>
      <c r="U33" s="17"/>
      <c r="V33" s="14"/>
      <c r="W33" s="7"/>
    </row>
    <row r="34" spans="1:23" ht="18" customHeight="1" x14ac:dyDescent="0.25">
      <c r="A34" s="14"/>
      <c r="B34" s="20">
        <v>52</v>
      </c>
      <c r="C34" s="20" t="s">
        <v>7</v>
      </c>
      <c r="D34" s="77" t="e">
        <f>(-(FV($O$9,(B34-$Q$9)*12,($S$13+$S$19)))+$G$23*(1+$O$9)^((B34-$Q$9)*12))/(13*VLOOKUP(B34, 'Ben.Risco + Adim.'!$A$21:$M$46,($G$15-1)*6+2))</f>
        <v>#VALUE!</v>
      </c>
      <c r="E34" s="78" t="e">
        <f>(-(FV($O$9,(B34-$Q$9)*12,($S$13+$S$19)))+$G$23*(1+$O$9)^((B34-$Q$9)*12))/(13*VLOOKUP(B34, 'Ben.Risco + Adim.'!$A$21:$M$46,($G$15-1)*6+3))</f>
        <v>#VALUE!</v>
      </c>
      <c r="F34" s="78" t="e">
        <f>(-(FV($O$9,(B34-$Q$9)*12,($S$13+$S$19)))+$G$23*(1+$O$9)^((B34-$Q$9)*12))/(13*VLOOKUP(B34, 'Ben.Risco + Adim.'!$A$21:$M$46,($G$15-1)*6+4))</f>
        <v>#VALUE!</v>
      </c>
      <c r="G34" s="78" t="e">
        <f>(-(FV($O$9,(B34-$Q$9)*12,($S$13+$S$19)))+$G$23*(1+$O$9)^((B34-$Q$9)*12))/(13*VLOOKUP(B34, 'Ben.Risco + Adim.'!$A$21:$M$46,($G$15-1)*6+5))</f>
        <v>#VALUE!</v>
      </c>
      <c r="H34" s="80" t="e">
        <f>(-(FV($O$9,(B34-$Q$9)*12,($S$13+$S$19)))+$G$23*(1+$O$9)^((B34-$Q$9)*12))/(13*VLOOKUP(B34, 'Ben.Risco + Adim.'!$A$21:$M$46,($G$15-1)*6+6))</f>
        <v>#VALUE!</v>
      </c>
      <c r="I34" s="80"/>
      <c r="J34" s="80"/>
      <c r="K34" s="19">
        <f>(-(FV($O$9,(B34-$Q$9)*12,($S$13+$S$19)))+$G$23*(1+$O$9)^((B34-$Q$9)*12))/(13*VLOOKUP(B34, 'Ben.Risco + Adim.'!$A$21:$M$46,($G$15-1)*6+7))</f>
        <v>0</v>
      </c>
      <c r="L34" s="14"/>
      <c r="M34" s="17"/>
      <c r="N34" s="79"/>
      <c r="O34" s="79"/>
      <c r="P34" s="79"/>
      <c r="Q34" s="79"/>
      <c r="R34" s="79"/>
      <c r="S34" s="79"/>
      <c r="T34" s="17"/>
      <c r="U34" s="17"/>
      <c r="V34" s="14"/>
      <c r="W34" s="7"/>
    </row>
    <row r="35" spans="1:23" ht="18" customHeight="1" x14ac:dyDescent="0.25">
      <c r="A35" s="14"/>
      <c r="B35" s="20">
        <v>53</v>
      </c>
      <c r="C35" s="20" t="s">
        <v>7</v>
      </c>
      <c r="D35" s="77" t="e">
        <f>(-(FV($O$9,(B35-$Q$9)*12,($S$13+$S$19)))+$G$23*(1+$O$9)^((B35-$Q$9)*12))/(13*VLOOKUP(B35, 'Ben.Risco + Adim.'!$A$21:$M$46,($G$15-1)*6+2))</f>
        <v>#VALUE!</v>
      </c>
      <c r="E35" s="78" t="e">
        <f>(-(FV($O$9,(B35-$Q$9)*12,($S$13+$S$19)))+$G$23*(1+$O$9)^((B35-$Q$9)*12))/(13*VLOOKUP(B35, 'Ben.Risco + Adim.'!$A$21:$M$46,($G$15-1)*6+3))</f>
        <v>#VALUE!</v>
      </c>
      <c r="F35" s="78" t="e">
        <f>(-(FV($O$9,(B35-$Q$9)*12,($S$13+$S$19)))+$G$23*(1+$O$9)^((B35-$Q$9)*12))/(13*VLOOKUP(B35, 'Ben.Risco + Adim.'!$A$21:$M$46,($G$15-1)*6+4))</f>
        <v>#VALUE!</v>
      </c>
      <c r="G35" s="78" t="e">
        <f>(-(FV($O$9,(B35-$Q$9)*12,($S$13+$S$19)))+$G$23*(1+$O$9)^((B35-$Q$9)*12))/(13*VLOOKUP(B35, 'Ben.Risco + Adim.'!$A$21:$M$46,($G$15-1)*6+5))</f>
        <v>#VALUE!</v>
      </c>
      <c r="H35" s="80" t="e">
        <f>(-(FV($O$9,(B35-$Q$9)*12,($S$13+$S$19)))+$G$23*(1+$O$9)^((B35-$Q$9)*12))/(13*VLOOKUP(B35, 'Ben.Risco + Adim.'!$A$21:$M$46,($G$15-1)*6+6))</f>
        <v>#VALUE!</v>
      </c>
      <c r="I35" s="80"/>
      <c r="J35" s="80"/>
      <c r="K35" s="19">
        <f>(-(FV($O$9,(B35-$Q$9)*12,($S$13+$S$19)))+$G$23*(1+$O$9)^((B35-$Q$9)*12))/(13*VLOOKUP(B35, 'Ben.Risco + Adim.'!$A$21:$M$46,($G$15-1)*6+7))</f>
        <v>0</v>
      </c>
      <c r="L35" s="14"/>
      <c r="M35" s="17"/>
      <c r="N35" s="29"/>
      <c r="O35" s="29"/>
      <c r="P35" s="29"/>
      <c r="Q35" s="29"/>
      <c r="R35" s="29"/>
      <c r="S35" s="29"/>
      <c r="T35" s="17"/>
      <c r="U35" s="17"/>
      <c r="V35" s="14"/>
      <c r="W35" s="7"/>
    </row>
    <row r="36" spans="1:23" ht="18" customHeight="1" x14ac:dyDescent="0.25">
      <c r="A36" s="14"/>
      <c r="B36" s="20">
        <v>54</v>
      </c>
      <c r="C36" s="20" t="s">
        <v>7</v>
      </c>
      <c r="D36" s="77" t="e">
        <f>(-(FV($O$9,(B36-$Q$9)*12,($S$13+$S$19)))+$G$23*(1+$O$9)^((B36-$Q$9)*12))/(13*VLOOKUP(B36, 'Ben.Risco + Adim.'!$A$21:$M$46,($G$15-1)*6+2))</f>
        <v>#VALUE!</v>
      </c>
      <c r="E36" s="78" t="e">
        <f>(-(FV($O$9,(B36-$Q$9)*12,($S$13+$S$19)))+$G$23*(1+$O$9)^((B36-$Q$9)*12))/(13*VLOOKUP(B36, 'Ben.Risco + Adim.'!$A$21:$M$46,($G$15-1)*6+3))</f>
        <v>#VALUE!</v>
      </c>
      <c r="F36" s="78" t="e">
        <f>(-(FV($O$9,(B36-$Q$9)*12,($S$13+$S$19)))+$G$23*(1+$O$9)^((B36-$Q$9)*12))/(13*VLOOKUP(B36, 'Ben.Risco + Adim.'!$A$21:$M$46,($G$15-1)*6+4))</f>
        <v>#VALUE!</v>
      </c>
      <c r="G36" s="78" t="e">
        <f>(-(FV($O$9,(B36-$Q$9)*12,($S$13+$S$19)))+$G$23*(1+$O$9)^((B36-$Q$9)*12))/(13*VLOOKUP(B36, 'Ben.Risco + Adim.'!$A$21:$M$46,($G$15-1)*6+5))</f>
        <v>#VALUE!</v>
      </c>
      <c r="H36" s="80" t="e">
        <f>(-(FV($O$9,(B36-$Q$9)*12,($S$13+$S$19)))+$G$23*(1+$O$9)^((B36-$Q$9)*12))/(13*VLOOKUP(B36, 'Ben.Risco + Adim.'!$A$21:$M$46,($G$15-1)*6+6))</f>
        <v>#VALUE!</v>
      </c>
      <c r="I36" s="80"/>
      <c r="J36" s="80"/>
      <c r="K36" s="19">
        <f>(-(FV($O$9,(B36-$Q$9)*12,($S$13+$S$19)))+$G$23*(1+$O$9)^((B36-$Q$9)*12))/(13*VLOOKUP(B36, 'Ben.Risco + Adim.'!$A$21:$M$46,($G$15-1)*6+7))</f>
        <v>0</v>
      </c>
      <c r="L36" s="14"/>
      <c r="M36" s="17"/>
      <c r="N36" s="79" t="s">
        <v>39</v>
      </c>
      <c r="O36" s="79"/>
      <c r="P36" s="79"/>
      <c r="Q36" s="79"/>
      <c r="R36" s="79"/>
      <c r="S36" s="79"/>
      <c r="T36" s="17"/>
      <c r="U36" s="17"/>
      <c r="V36" s="14"/>
      <c r="W36" s="7"/>
    </row>
    <row r="37" spans="1:23" ht="18" customHeight="1" x14ac:dyDescent="0.25">
      <c r="A37" s="14"/>
      <c r="B37" s="20">
        <v>55</v>
      </c>
      <c r="C37" s="20" t="s">
        <v>7</v>
      </c>
      <c r="D37" s="77" t="e">
        <f>(-(FV($O$9,(B37-$Q$9)*12,($S$13+$S$19)))+$G$23*(1+$O$9)^((B37-$Q$9)*12))/(13*VLOOKUP(B37, 'Ben.Risco + Adim.'!$A$21:$M$46,($G$15-1)*6+2))</f>
        <v>#VALUE!</v>
      </c>
      <c r="E37" s="78" t="e">
        <f>(-(FV($O$9,(B37-$Q$9)*12,($S$13+$S$19)))+$G$23*(1+$O$9)^((B37-$Q$9)*12))/(13*VLOOKUP(B37, 'Ben.Risco + Adim.'!$A$21:$M$46,($G$15-1)*6+3))</f>
        <v>#VALUE!</v>
      </c>
      <c r="F37" s="78" t="e">
        <f>(-(FV($O$9,(B37-$Q$9)*12,($S$13+$S$19)))+$G$23*(1+$O$9)^((B37-$Q$9)*12))/(13*VLOOKUP(B37, 'Ben.Risco + Adim.'!$A$21:$M$46,($G$15-1)*6+4))</f>
        <v>#VALUE!</v>
      </c>
      <c r="G37" s="78" t="e">
        <f>(-(FV($O$9,(B37-$Q$9)*12,($S$13+$S$19)))+$G$23*(1+$O$9)^((B37-$Q$9)*12))/(13*VLOOKUP(B37, 'Ben.Risco + Adim.'!$A$21:$M$46,($G$15-1)*6+5))</f>
        <v>#VALUE!</v>
      </c>
      <c r="H37" s="80" t="e">
        <f>(-(FV($O$9,(B37-$Q$9)*12,($S$13+$S$19)))+$G$23*(1+$O$9)^((B37-$Q$9)*12))/(13*VLOOKUP(B37, 'Ben.Risco + Adim.'!$A$21:$M$46,($G$15-1)*6+6))</f>
        <v>#VALUE!</v>
      </c>
      <c r="I37" s="80"/>
      <c r="J37" s="80"/>
      <c r="K37" s="19">
        <f>(-(FV($O$9,(B37-$Q$9)*12,($S$13+$S$19)))+$G$23*(1+$O$9)^((B37-$Q$9)*12))/(13*VLOOKUP(B37, 'Ben.Risco + Adim.'!$A$21:$M$46,($G$15-1)*6+7))</f>
        <v>0</v>
      </c>
      <c r="L37" s="14"/>
      <c r="M37" s="17"/>
      <c r="N37" s="79"/>
      <c r="O37" s="79"/>
      <c r="P37" s="79"/>
      <c r="Q37" s="79"/>
      <c r="R37" s="79"/>
      <c r="S37" s="79"/>
      <c r="T37" s="14"/>
      <c r="U37" s="17"/>
      <c r="V37" s="14"/>
      <c r="W37" s="7"/>
    </row>
    <row r="38" spans="1:23" ht="18" customHeight="1" x14ac:dyDescent="0.25">
      <c r="A38" s="14"/>
      <c r="B38" s="20">
        <v>56</v>
      </c>
      <c r="C38" s="20" t="s">
        <v>7</v>
      </c>
      <c r="D38" s="77" t="e">
        <f>(-(FV($O$9,(B38-$Q$9)*12,($S$13+$S$19)))+$G$23*(1+$O$9)^((B38-$Q$9)*12))/(13*VLOOKUP(B38, 'Ben.Risco + Adim.'!$A$21:$M$46,($G$15-1)*6+2))</f>
        <v>#VALUE!</v>
      </c>
      <c r="E38" s="78" t="e">
        <f>(-(FV($O$9,(B38-$Q$9)*12,($S$13+$S$19)))+$G$23*(1+$O$9)^((B38-$Q$9)*12))/(13*VLOOKUP(B38, 'Ben.Risco + Adim.'!$A$21:$M$46,($G$15-1)*6+3))</f>
        <v>#VALUE!</v>
      </c>
      <c r="F38" s="78" t="e">
        <f>(-(FV($O$9,(B38-$Q$9)*12,($S$13+$S$19)))+$G$23*(1+$O$9)^((B38-$Q$9)*12))/(13*VLOOKUP(B38, 'Ben.Risco + Adim.'!$A$21:$M$46,($G$15-1)*6+4))</f>
        <v>#VALUE!</v>
      </c>
      <c r="G38" s="78" t="e">
        <f>(-(FV($O$9,(B38-$Q$9)*12,($S$13+$S$19)))+$G$23*(1+$O$9)^((B38-$Q$9)*12))/(13*VLOOKUP(B38, 'Ben.Risco + Adim.'!$A$21:$M$46,($G$15-1)*6+5))</f>
        <v>#VALUE!</v>
      </c>
      <c r="H38" s="80" t="e">
        <f>(-(FV($O$9,(B38-$Q$9)*12,($S$13+$S$19)))+$G$23*(1+$O$9)^((B38-$Q$9)*12))/(13*VLOOKUP(B38, 'Ben.Risco + Adim.'!$A$21:$M$46,($G$15-1)*6+6))</f>
        <v>#VALUE!</v>
      </c>
      <c r="I38" s="80"/>
      <c r="J38" s="80"/>
      <c r="K38" s="19">
        <f>(-(FV($O$9,(B38-$Q$9)*12,($S$13+$S$19)))+$G$23*(1+$O$9)^((B38-$Q$9)*12))/(13*VLOOKUP(B38, 'Ben.Risco + Adim.'!$A$21:$M$46,($G$15-1)*6+7))</f>
        <v>0</v>
      </c>
      <c r="L38" s="14"/>
      <c r="M38" s="17"/>
      <c r="N38" s="79"/>
      <c r="O38" s="79"/>
      <c r="P38" s="79"/>
      <c r="Q38" s="79"/>
      <c r="R38" s="79"/>
      <c r="S38" s="79"/>
      <c r="T38" s="14"/>
      <c r="U38" s="17"/>
      <c r="V38" s="14"/>
      <c r="W38" s="7"/>
    </row>
    <row r="39" spans="1:23" ht="18" customHeight="1" x14ac:dyDescent="0.25">
      <c r="A39" s="14"/>
      <c r="B39" s="20">
        <v>57</v>
      </c>
      <c r="C39" s="20" t="s">
        <v>7</v>
      </c>
      <c r="D39" s="77" t="e">
        <f>(-(FV($O$9,(B39-$Q$9)*12,($S$13+$S$19)))+$G$23*(1+$O$9)^((B39-$Q$9)*12))/(13*VLOOKUP(B39, 'Ben.Risco + Adim.'!$A$21:$M$46,($G$15-1)*6+2))</f>
        <v>#VALUE!</v>
      </c>
      <c r="E39" s="78" t="e">
        <f>(-(FV($O$9,(B39-$Q$9)*12,($S$13+$S$19)))+$G$23*(1+$O$9)^((B39-$Q$9)*12))/(13*VLOOKUP(B39, 'Ben.Risco + Adim.'!$A$21:$M$46,($G$15-1)*6+3))</f>
        <v>#VALUE!</v>
      </c>
      <c r="F39" s="78" t="e">
        <f>(-(FV($O$9,(B39-$Q$9)*12,($S$13+$S$19)))+$G$23*(1+$O$9)^((B39-$Q$9)*12))/(13*VLOOKUP(B39, 'Ben.Risco + Adim.'!$A$21:$M$46,($G$15-1)*6+4))</f>
        <v>#VALUE!</v>
      </c>
      <c r="G39" s="78" t="e">
        <f>(-(FV($O$9,(B39-$Q$9)*12,($S$13+$S$19)))+$G$23*(1+$O$9)^((B39-$Q$9)*12))/(13*VLOOKUP(B39, 'Ben.Risco + Adim.'!$A$21:$M$46,($G$15-1)*6+5))</f>
        <v>#VALUE!</v>
      </c>
      <c r="H39" s="80" t="e">
        <f>(-(FV($O$9,(B39-$Q$9)*12,($S$13+$S$19)))+$G$23*(1+$O$9)^((B39-$Q$9)*12))/(13*VLOOKUP(B39, 'Ben.Risco + Adim.'!$A$21:$M$46,($G$15-1)*6+6))</f>
        <v>#VALUE!</v>
      </c>
      <c r="I39" s="80"/>
      <c r="J39" s="80"/>
      <c r="K39" s="19">
        <f>(-(FV($O$9,(B39-$Q$9)*12,($S$13+$S$19)))+$G$23*(1+$O$9)^((B39-$Q$9)*12))/(13*VLOOKUP(B39, 'Ben.Risco + Adim.'!$A$21:$M$46,($G$15-1)*6+7))</f>
        <v>0</v>
      </c>
      <c r="L39" s="14"/>
      <c r="M39" s="17"/>
      <c r="N39" s="29"/>
      <c r="O39" s="29"/>
      <c r="P39" s="29"/>
      <c r="Q39" s="29"/>
      <c r="R39" s="29"/>
      <c r="S39" s="29"/>
      <c r="T39" s="14"/>
      <c r="U39" s="17"/>
      <c r="V39" s="14"/>
      <c r="W39" s="7"/>
    </row>
    <row r="40" spans="1:23" ht="18" customHeight="1" x14ac:dyDescent="0.25">
      <c r="A40" s="14"/>
      <c r="B40" s="20">
        <v>58</v>
      </c>
      <c r="C40" s="20" t="s">
        <v>7</v>
      </c>
      <c r="D40" s="77" t="e">
        <f>(-(FV($O$9,(B40-$Q$9)*12,($S$13+$S$19)))+$G$23*(1+$O$9)^((B40-$Q$9)*12))/(13*VLOOKUP(B40, 'Ben.Risco + Adim.'!$A$21:$M$46,($G$15-1)*6+2))</f>
        <v>#VALUE!</v>
      </c>
      <c r="E40" s="78" t="e">
        <f>(-(FV($O$9,(B40-$Q$9)*12,($S$13+$S$19)))+$G$23*(1+$O$9)^((B40-$Q$9)*12))/(13*VLOOKUP(B40, 'Ben.Risco + Adim.'!$A$21:$M$46,($G$15-1)*6+3))</f>
        <v>#VALUE!</v>
      </c>
      <c r="F40" s="78" t="e">
        <f>(-(FV($O$9,(B40-$Q$9)*12,($S$13+$S$19)))+$G$23*(1+$O$9)^((B40-$Q$9)*12))/(13*VLOOKUP(B40, 'Ben.Risco + Adim.'!$A$21:$M$46,($G$15-1)*6+4))</f>
        <v>#VALUE!</v>
      </c>
      <c r="G40" s="78" t="e">
        <f>(-(FV($O$9,(B40-$Q$9)*12,($S$13+$S$19)))+$G$23*(1+$O$9)^((B40-$Q$9)*12))/(13*VLOOKUP(B40, 'Ben.Risco + Adim.'!$A$21:$M$46,($G$15-1)*6+5))</f>
        <v>#VALUE!</v>
      </c>
      <c r="H40" s="80" t="e">
        <f>(-(FV($O$9,(B40-$Q$9)*12,($S$13+$S$19)))+$G$23*(1+$O$9)^((B40-$Q$9)*12))/(13*VLOOKUP(B40, 'Ben.Risco + Adim.'!$A$21:$M$46,($G$15-1)*6+6))</f>
        <v>#VALUE!</v>
      </c>
      <c r="I40" s="80"/>
      <c r="J40" s="80"/>
      <c r="K40" s="19">
        <f>(-(FV($O$9,(B40-$Q$9)*12,($S$13+$S$19)))+$G$23*(1+$O$9)^((B40-$Q$9)*12))/(13*VLOOKUP(B40, 'Ben.Risco + Adim.'!$A$21:$M$46,($G$15-1)*6+7))</f>
        <v>0</v>
      </c>
      <c r="L40" s="14"/>
      <c r="M40" s="17"/>
      <c r="N40" s="79" t="s">
        <v>40</v>
      </c>
      <c r="O40" s="79"/>
      <c r="P40" s="79"/>
      <c r="Q40" s="79"/>
      <c r="R40" s="79"/>
      <c r="S40" s="79"/>
      <c r="T40" s="14"/>
      <c r="U40" s="17"/>
      <c r="V40" s="14"/>
      <c r="W40" s="7"/>
    </row>
    <row r="41" spans="1:23" ht="18" customHeight="1" x14ac:dyDescent="0.25">
      <c r="A41" s="14"/>
      <c r="B41" s="20">
        <v>59</v>
      </c>
      <c r="C41" s="20" t="s">
        <v>7</v>
      </c>
      <c r="D41" s="77" t="e">
        <f>(-(FV($O$9,(B41-$Q$9)*12,($S$13+$S$19)))+$G$23*(1+$O$9)^((B41-$Q$9)*12))/(13*VLOOKUP(B41, 'Ben.Risco + Adim.'!$A$21:$M$46,($G$15-1)*6+2))</f>
        <v>#VALUE!</v>
      </c>
      <c r="E41" s="78" t="e">
        <f>(-(FV($O$9,(B41-$Q$9)*12,($S$13+$S$19)))+$G$23*(1+$O$9)^((B41-$Q$9)*12))/(13*VLOOKUP(B41, 'Ben.Risco + Adim.'!$A$21:$M$46,($G$15-1)*6+3))</f>
        <v>#VALUE!</v>
      </c>
      <c r="F41" s="78" t="e">
        <f>(-(FV($O$9,(B41-$Q$9)*12,($S$13+$S$19)))+$G$23*(1+$O$9)^((B41-$Q$9)*12))/(13*VLOOKUP(B41, 'Ben.Risco + Adim.'!$A$21:$M$46,($G$15-1)*6+4))</f>
        <v>#VALUE!</v>
      </c>
      <c r="G41" s="78" t="e">
        <f>(-(FV($O$9,(B41-$Q$9)*12,($S$13+$S$19)))+$G$23*(1+$O$9)^((B41-$Q$9)*12))/(13*VLOOKUP(B41, 'Ben.Risco + Adim.'!$A$21:$M$46,($G$15-1)*6+5))</f>
        <v>#VALUE!</v>
      </c>
      <c r="H41" s="80" t="e">
        <f>(-(FV($O$9,(B41-$Q$9)*12,($S$13+$S$19)))+$G$23*(1+$O$9)^((B41-$Q$9)*12))/(13*VLOOKUP(B41, 'Ben.Risco + Adim.'!$A$21:$M$46,($G$15-1)*6+6))</f>
        <v>#VALUE!</v>
      </c>
      <c r="I41" s="80"/>
      <c r="J41" s="80"/>
      <c r="K41" s="19">
        <f>(-(FV($O$9,(B41-$Q$9)*12,($S$13+$S$19)))+$G$23*(1+$O$9)^((B41-$Q$9)*12))/(13*VLOOKUP(B41, 'Ben.Risco + Adim.'!$A$21:$M$46,($G$15-1)*6+7))</f>
        <v>0</v>
      </c>
      <c r="L41" s="14"/>
      <c r="M41" s="17"/>
      <c r="N41" s="79"/>
      <c r="O41" s="79"/>
      <c r="P41" s="79"/>
      <c r="Q41" s="79"/>
      <c r="R41" s="79"/>
      <c r="S41" s="79"/>
      <c r="T41" s="14"/>
      <c r="U41" s="17"/>
      <c r="V41" s="14"/>
      <c r="W41" s="7"/>
    </row>
    <row r="42" spans="1:23" ht="18" customHeight="1" x14ac:dyDescent="0.25">
      <c r="A42" s="14"/>
      <c r="B42" s="20">
        <v>60</v>
      </c>
      <c r="C42" s="20" t="s">
        <v>7</v>
      </c>
      <c r="D42" s="77" t="e">
        <f>(-(FV($O$9,(B42-$Q$9)*12,($S$13+$S$19)))+$G$23*(1+$O$9)^((B42-$Q$9)*12))/(13*VLOOKUP(B42, 'Ben.Risco + Adim.'!$A$21:$M$46,($G$15-1)*6+2))</f>
        <v>#VALUE!</v>
      </c>
      <c r="E42" s="78" t="e">
        <f>(-(FV($O$9,(B42-$Q$9)*12,($S$13+$S$19)))+$G$23*(1+$O$9)^((B42-$Q$9)*12))/(13*VLOOKUP(B42, 'Ben.Risco + Adim.'!$A$21:$M$46,($G$15-1)*6+3))</f>
        <v>#VALUE!</v>
      </c>
      <c r="F42" s="78" t="e">
        <f>(-(FV($O$9,(B42-$Q$9)*12,($S$13+$S$19)))+$G$23*(1+$O$9)^((B42-$Q$9)*12))/(13*VLOOKUP(B42, 'Ben.Risco + Adim.'!$A$21:$M$46,($G$15-1)*6+4))</f>
        <v>#VALUE!</v>
      </c>
      <c r="G42" s="78" t="e">
        <f>(-(FV($O$9,(B42-$Q$9)*12,($S$13+$S$19)))+$G$23*(1+$O$9)^((B42-$Q$9)*12))/(13*VLOOKUP(B42, 'Ben.Risco + Adim.'!$A$21:$M$46,($G$15-1)*6+5))</f>
        <v>#VALUE!</v>
      </c>
      <c r="H42" s="80" t="e">
        <f>(-(FV($O$9,(B42-$Q$9)*12,($S$13+$S$19)))+$G$23*(1+$O$9)^((B42-$Q$9)*12))/(13*VLOOKUP(B42, 'Ben.Risco + Adim.'!$A$21:$M$46,($G$15-1)*6+6))</f>
        <v>#VALUE!</v>
      </c>
      <c r="I42" s="80"/>
      <c r="J42" s="80"/>
      <c r="K42" s="19">
        <f>(-(FV($O$9,(B42-$Q$9)*12,($S$13+$S$19)))+$G$23*(1+$O$9)^((B42-$Q$9)*12))/(13*VLOOKUP(B42, 'Ben.Risco + Adim.'!$A$21:$M$46,($G$15-1)*6+7))</f>
        <v>0</v>
      </c>
      <c r="L42" s="14"/>
      <c r="M42" s="17"/>
      <c r="N42" s="79"/>
      <c r="O42" s="79"/>
      <c r="P42" s="79"/>
      <c r="Q42" s="79"/>
      <c r="R42" s="79"/>
      <c r="S42" s="79"/>
      <c r="T42" s="14"/>
      <c r="U42" s="17"/>
      <c r="V42" s="14"/>
      <c r="W42" s="7"/>
    </row>
    <row r="43" spans="1:23" ht="18" customHeight="1" x14ac:dyDescent="0.25">
      <c r="A43" s="14"/>
      <c r="B43" s="20">
        <v>61</v>
      </c>
      <c r="C43" s="20" t="s">
        <v>7</v>
      </c>
      <c r="D43" s="77" t="e">
        <f>(-(FV($O$9,(B43-$Q$9)*12,($S$13+$S$19)))+$G$23*(1+$O$9)^((B43-$Q$9)*12))/(13*VLOOKUP(B43, 'Ben.Risco + Adim.'!$A$21:$M$46,($G$15-1)*6+2))</f>
        <v>#VALUE!</v>
      </c>
      <c r="E43" s="78" t="e">
        <f>(-(FV($O$9,(B43-$Q$9)*12,($S$13+$S$19)))+$G$23*(1+$O$9)^((B43-$Q$9)*12))/(13*VLOOKUP(B43, 'Ben.Risco + Adim.'!$A$21:$M$46,($G$15-1)*6+3))</f>
        <v>#VALUE!</v>
      </c>
      <c r="F43" s="78" t="e">
        <f>(-(FV($O$9,(B43-$Q$9)*12,($S$13+$S$19)))+$G$23*(1+$O$9)^((B43-$Q$9)*12))/(13*VLOOKUP(B43, 'Ben.Risco + Adim.'!$A$21:$M$46,($G$15-1)*6+4))</f>
        <v>#VALUE!</v>
      </c>
      <c r="G43" s="78" t="e">
        <f>(-(FV($O$9,(B43-$Q$9)*12,($S$13+$S$19)))+$G$23*(1+$O$9)^((B43-$Q$9)*12))/(13*VLOOKUP(B43, 'Ben.Risco + Adim.'!$A$21:$M$46,($G$15-1)*6+5))</f>
        <v>#VALUE!</v>
      </c>
      <c r="H43" s="80" t="e">
        <f>(-(FV($O$9,(B43-$Q$9)*12,($S$13+$S$19)))+$G$23*(1+$O$9)^((B43-$Q$9)*12))/(13*VLOOKUP(B43, 'Ben.Risco + Adim.'!$A$21:$M$46,($G$15-1)*6+6))</f>
        <v>#VALUE!</v>
      </c>
      <c r="I43" s="80"/>
      <c r="J43" s="80"/>
      <c r="K43" s="19">
        <f>(-(FV($O$9,(B43-$Q$9)*12,($S$13+$S$19)))+$G$23*(1+$O$9)^((B43-$Q$9)*12))/(13*VLOOKUP(B43, 'Ben.Risco + Adim.'!$A$21:$M$46,($G$15-1)*6+7))</f>
        <v>0</v>
      </c>
      <c r="L43" s="14"/>
      <c r="M43" s="17"/>
      <c r="N43" s="79"/>
      <c r="O43" s="79"/>
      <c r="P43" s="79"/>
      <c r="Q43" s="79"/>
      <c r="R43" s="79"/>
      <c r="S43" s="79"/>
      <c r="T43" s="14"/>
      <c r="U43" s="17"/>
      <c r="V43" s="14"/>
      <c r="W43" s="7"/>
    </row>
    <row r="44" spans="1:23" ht="18" customHeight="1" x14ac:dyDescent="0.25">
      <c r="A44" s="14"/>
      <c r="B44" s="20">
        <v>62</v>
      </c>
      <c r="C44" s="20" t="s">
        <v>7</v>
      </c>
      <c r="D44" s="77" t="e">
        <f>(-(FV($O$9,(B44-$Q$9)*12,($S$13+$S$19)))+$G$23*(1+$O$9)^((B44-$Q$9)*12))/(13*VLOOKUP(B44, 'Ben.Risco + Adim.'!$A$21:$M$46,($G$15-1)*6+2))</f>
        <v>#VALUE!</v>
      </c>
      <c r="E44" s="78" t="e">
        <f>(-(FV($O$9,(B44-$Q$9)*12,($S$13+$S$19)))+$G$23*(1+$O$9)^((B44-$Q$9)*12))/(13*VLOOKUP(B44, 'Ben.Risco + Adim.'!$A$21:$M$46,($G$15-1)*6+3))</f>
        <v>#VALUE!</v>
      </c>
      <c r="F44" s="78" t="e">
        <f>(-(FV($O$9,(B44-$Q$9)*12,($S$13+$S$19)))+$G$23*(1+$O$9)^((B44-$Q$9)*12))/(13*VLOOKUP(B44, 'Ben.Risco + Adim.'!$A$21:$M$46,($G$15-1)*6+4))</f>
        <v>#VALUE!</v>
      </c>
      <c r="G44" s="78" t="e">
        <f>(-(FV($O$9,(B44-$Q$9)*12,($S$13+$S$19)))+$G$23*(1+$O$9)^((B44-$Q$9)*12))/(13*VLOOKUP(B44, 'Ben.Risco + Adim.'!$A$21:$M$46,($G$15-1)*6+5))</f>
        <v>#VALUE!</v>
      </c>
      <c r="H44" s="80" t="e">
        <f>(-(FV($O$9,(B44-$Q$9)*12,($S$13+$S$19)))+$G$23*(1+$O$9)^((B44-$Q$9)*12))/(13*VLOOKUP(B44, 'Ben.Risco + Adim.'!$A$21:$M$46,($G$15-1)*6+6))</f>
        <v>#VALUE!</v>
      </c>
      <c r="I44" s="80"/>
      <c r="J44" s="80"/>
      <c r="K44" s="19">
        <f>(-(FV($O$9,(B44-$Q$9)*12,($S$13+$S$19)))+$G$23*(1+$O$9)^((B44-$Q$9)*12))/(13*VLOOKUP(B44, 'Ben.Risco + Adim.'!$A$21:$M$46,($G$15-1)*6+7))</f>
        <v>0</v>
      </c>
      <c r="L44" s="14"/>
      <c r="M44" s="17"/>
      <c r="N44" s="79" t="s">
        <v>41</v>
      </c>
      <c r="O44" s="79"/>
      <c r="P44" s="79"/>
      <c r="Q44" s="79"/>
      <c r="R44" s="79"/>
      <c r="S44" s="79"/>
      <c r="T44" s="14"/>
      <c r="U44" s="17"/>
      <c r="V44" s="14"/>
      <c r="W44" s="7"/>
    </row>
    <row r="45" spans="1:23" ht="18" customHeight="1" x14ac:dyDescent="0.25">
      <c r="A45" s="14"/>
      <c r="B45" s="20">
        <v>63</v>
      </c>
      <c r="C45" s="20" t="s">
        <v>7</v>
      </c>
      <c r="D45" s="77" t="e">
        <f>(-(FV($O$9,(B45-$Q$9)*12,($S$13+$S$19)))+$G$23*(1+$O$9)^((B45-$Q$9)*12))/(13*VLOOKUP(B45, 'Ben.Risco + Adim.'!$A$21:$M$46,($G$15-1)*6+2))</f>
        <v>#VALUE!</v>
      </c>
      <c r="E45" s="78" t="e">
        <f>(-(FV($O$9,(B45-$Q$9)*12,($S$13+$S$19)))+$G$23*(1+$O$9)^((B45-$Q$9)*12))/(13*VLOOKUP(B45, 'Ben.Risco + Adim.'!$A$21:$M$46,($G$15-1)*6+3))</f>
        <v>#VALUE!</v>
      </c>
      <c r="F45" s="78" t="e">
        <f>(-(FV($O$9,(B45-$Q$9)*12,($S$13+$S$19)))+$G$23*(1+$O$9)^((B45-$Q$9)*12))/(13*VLOOKUP(B45, 'Ben.Risco + Adim.'!$A$21:$M$46,($G$15-1)*6+4))</f>
        <v>#VALUE!</v>
      </c>
      <c r="G45" s="78" t="e">
        <f>(-(FV($O$9,(B45-$Q$9)*12,($S$13+$S$19)))+$G$23*(1+$O$9)^((B45-$Q$9)*12))/(13*VLOOKUP(B45, 'Ben.Risco + Adim.'!$A$21:$M$46,($G$15-1)*6+5))</f>
        <v>#VALUE!</v>
      </c>
      <c r="H45" s="80" t="e">
        <f>(-(FV($O$9,(B45-$Q$9)*12,($S$13+$S$19)))+$G$23*(1+$O$9)^((B45-$Q$9)*12))/(13*VLOOKUP(B45, 'Ben.Risco + Adim.'!$A$21:$M$46,($G$15-1)*6+6))</f>
        <v>#VALUE!</v>
      </c>
      <c r="I45" s="80"/>
      <c r="J45" s="80"/>
      <c r="K45" s="19">
        <f>(-(FV($O$9,(B45-$Q$9)*12,($S$13+$S$19)))+$G$23*(1+$O$9)^((B45-$Q$9)*12))/(13*VLOOKUP(B45, 'Ben.Risco + Adim.'!$A$21:$M$46,($G$15-1)*6+7))</f>
        <v>0</v>
      </c>
      <c r="L45" s="14"/>
      <c r="M45" s="17"/>
      <c r="N45" s="79"/>
      <c r="O45" s="79"/>
      <c r="P45" s="79"/>
      <c r="Q45" s="79"/>
      <c r="R45" s="79"/>
      <c r="S45" s="79"/>
      <c r="T45" s="14"/>
      <c r="U45" s="17"/>
      <c r="V45" s="14"/>
      <c r="W45" s="7"/>
    </row>
    <row r="46" spans="1:23" ht="18" customHeight="1" x14ac:dyDescent="0.25">
      <c r="A46" s="14"/>
      <c r="B46" s="20">
        <v>64</v>
      </c>
      <c r="C46" s="20" t="s">
        <v>7</v>
      </c>
      <c r="D46" s="77" t="e">
        <f>(-(FV($O$9,(B46-$Q$9)*12,($S$13+$S$19)))+$G$23*(1+$O$9)^((B46-$Q$9)*12))/(13*VLOOKUP(B46, 'Ben.Risco + Adim.'!$A$21:$M$46,($G$15-1)*6+2))</f>
        <v>#VALUE!</v>
      </c>
      <c r="E46" s="78" t="e">
        <f>(-(FV($O$9,(B46-$Q$9)*12,($S$13+$S$19)))+$G$23*(1+$O$9)^((B46-$Q$9)*12))/(13*VLOOKUP(B46, 'Ben.Risco + Adim.'!$A$21:$M$46,($G$15-1)*6+3))</f>
        <v>#VALUE!</v>
      </c>
      <c r="F46" s="78" t="e">
        <f>(-(FV($O$9,(B46-$Q$9)*12,($S$13+$S$19)))+$G$23*(1+$O$9)^((B46-$Q$9)*12))/(13*VLOOKUP(B46, 'Ben.Risco + Adim.'!$A$21:$M$46,($G$15-1)*6+4))</f>
        <v>#VALUE!</v>
      </c>
      <c r="G46" s="78" t="e">
        <f>(-(FV($O$9,(B46-$Q$9)*12,($S$13+$S$19)))+$G$23*(1+$O$9)^((B46-$Q$9)*12))/(13*VLOOKUP(B46, 'Ben.Risco + Adim.'!$A$21:$M$46,($G$15-1)*6+5))</f>
        <v>#VALUE!</v>
      </c>
      <c r="H46" s="80" t="e">
        <f>(-(FV($O$9,(B46-$Q$9)*12,($S$13+$S$19)))+$G$23*(1+$O$9)^((B46-$Q$9)*12))/(13*VLOOKUP(B46, 'Ben.Risco + Adim.'!$A$21:$M$46,($G$15-1)*6+6))</f>
        <v>#VALUE!</v>
      </c>
      <c r="I46" s="80"/>
      <c r="J46" s="80"/>
      <c r="K46" s="19">
        <f>(-(FV($O$9,(B46-$Q$9)*12,($S$13+$S$19)))+$G$23*(1+$O$9)^((B46-$Q$9)*12))/(13*VLOOKUP(B46, 'Ben.Risco + Adim.'!$A$21:$M$46,($G$15-1)*6+7))</f>
        <v>0</v>
      </c>
      <c r="L46" s="14"/>
      <c r="M46" s="17"/>
      <c r="N46" s="79"/>
      <c r="O46" s="79"/>
      <c r="P46" s="79"/>
      <c r="Q46" s="79"/>
      <c r="R46" s="79"/>
      <c r="S46" s="79"/>
      <c r="T46" s="14"/>
      <c r="U46" s="17"/>
      <c r="V46" s="14"/>
      <c r="W46" s="7"/>
    </row>
    <row r="47" spans="1:23" ht="18" customHeight="1" x14ac:dyDescent="0.25">
      <c r="A47" s="14"/>
      <c r="B47" s="20">
        <v>65</v>
      </c>
      <c r="C47" s="20" t="s">
        <v>7</v>
      </c>
      <c r="D47" s="77" t="e">
        <f>(-(FV($O$9,(B47-$Q$9)*12,($S$13+$S$19)))+$G$23*(1+$O$9)^((B47-$Q$9)*12))/(13*VLOOKUP(B47, 'Ben.Risco + Adim.'!$A$21:$M$46,($G$15-1)*6+2))</f>
        <v>#VALUE!</v>
      </c>
      <c r="E47" s="78" t="e">
        <f>(-(FV($O$9,(B47-$Q$9)*12,($S$13+$S$19)))+$G$23*(1+$O$9)^((B47-$Q$9)*12))/(13*VLOOKUP(B47, 'Ben.Risco + Adim.'!$A$21:$M$46,($G$15-1)*6+3))</f>
        <v>#VALUE!</v>
      </c>
      <c r="F47" s="78" t="e">
        <f>(-(FV($O$9,(B47-$Q$9)*12,($S$13+$S$19)))+$G$23*(1+$O$9)^((B47-$Q$9)*12))/(13*VLOOKUP(B47, 'Ben.Risco + Adim.'!$A$21:$M$46,($G$15-1)*6+4))</f>
        <v>#VALUE!</v>
      </c>
      <c r="G47" s="78" t="e">
        <f>(-(FV($O$9,(B47-$Q$9)*12,($S$13+$S$19)))+$G$23*(1+$O$9)^((B47-$Q$9)*12))/(13*VLOOKUP(B47, 'Ben.Risco + Adim.'!$A$21:$M$46,($G$15-1)*6+5))</f>
        <v>#VALUE!</v>
      </c>
      <c r="H47" s="80" t="e">
        <f>(-(FV($O$9,(B47-$Q$9)*12,($S$13+$S$19)))+$G$23*(1+$O$9)^((B47-$Q$9)*12))/(13*VLOOKUP(B47, 'Ben.Risco + Adim.'!$A$21:$M$46,($G$15-1)*6+6))</f>
        <v>#VALUE!</v>
      </c>
      <c r="I47" s="80"/>
      <c r="J47" s="80"/>
      <c r="K47" s="19">
        <f>(-(FV($O$9,(B47-$Q$9)*12,($S$13+$S$19)))+$G$23*(1+$O$9)^((B47-$Q$9)*12))/(13*VLOOKUP(B47, 'Ben.Risco + Adim.'!$A$21:$M$46,($G$15-1)*6+7))</f>
        <v>0</v>
      </c>
      <c r="L47" s="14"/>
      <c r="M47" s="17"/>
      <c r="N47" s="79"/>
      <c r="O47" s="79"/>
      <c r="P47" s="79"/>
      <c r="Q47" s="79"/>
      <c r="R47" s="79"/>
      <c r="S47" s="79"/>
      <c r="T47" s="14"/>
      <c r="U47" s="17"/>
      <c r="V47" s="14"/>
      <c r="W47" s="7"/>
    </row>
    <row r="48" spans="1:23" ht="18" customHeight="1" x14ac:dyDescent="0.25">
      <c r="A48" s="14"/>
      <c r="B48" s="20">
        <v>66</v>
      </c>
      <c r="C48" s="20" t="s">
        <v>7</v>
      </c>
      <c r="D48" s="77" t="e">
        <f>(-(FV($O$9,(B48-$Q$9)*12,($S$13+$S$19)))+$G$23*(1+$O$9)^((B48-$Q$9)*12))/(13*VLOOKUP(B48, 'Ben.Risco + Adim.'!$A$21:$M$46,($G$15-1)*6+2))</f>
        <v>#VALUE!</v>
      </c>
      <c r="E48" s="78" t="e">
        <f>(-(FV($O$9,(B48-$Q$9)*12,($S$13+$S$19)))+$G$23*(1+$O$9)^((B48-$Q$9)*12))/(13*VLOOKUP(B48, 'Ben.Risco + Adim.'!$A$21:$M$46,($G$15-1)*6+3))</f>
        <v>#VALUE!</v>
      </c>
      <c r="F48" s="78" t="e">
        <f>(-(FV($O$9,(B48-$Q$9)*12,($S$13+$S$19)))+$G$23*(1+$O$9)^((B48-$Q$9)*12))/(13*VLOOKUP(B48, 'Ben.Risco + Adim.'!$A$21:$M$46,($G$15-1)*6+4))</f>
        <v>#VALUE!</v>
      </c>
      <c r="G48" s="78" t="e">
        <f>(-(FV($O$9,(B48-$Q$9)*12,($S$13+$S$19)))+$G$23*(1+$O$9)^((B48-$Q$9)*12))/(13*VLOOKUP(B48, 'Ben.Risco + Adim.'!$A$21:$M$46,($G$15-1)*6+5))</f>
        <v>#VALUE!</v>
      </c>
      <c r="H48" s="80" t="e">
        <f>(-(FV($O$9,(B48-$Q$9)*12,($S$13+$S$19)))+$G$23*(1+$O$9)^((B48-$Q$9)*12))/(13*VLOOKUP(B48, 'Ben.Risco + Adim.'!$A$21:$M$46,($G$15-1)*6+6))</f>
        <v>#VALUE!</v>
      </c>
      <c r="I48" s="80"/>
      <c r="J48" s="80"/>
      <c r="K48" s="19">
        <f>(-(FV($O$9,(B48-$Q$9)*12,($S$13+$S$19)))+$G$23*(1+$O$9)^((B48-$Q$9)*12))/(13*VLOOKUP(B48, 'Ben.Risco + Adim.'!$A$21:$M$46,($G$15-1)*6+7))</f>
        <v>0</v>
      </c>
      <c r="L48" s="14"/>
      <c r="M48" s="17"/>
      <c r="N48" s="29"/>
      <c r="O48" s="29"/>
      <c r="P48" s="29"/>
      <c r="Q48" s="29"/>
      <c r="R48" s="29"/>
      <c r="S48" s="29"/>
      <c r="T48" s="14"/>
      <c r="U48" s="17"/>
      <c r="V48" s="14"/>
      <c r="W48" s="7"/>
    </row>
    <row r="49" spans="1:50" ht="18" customHeight="1" x14ac:dyDescent="0.25">
      <c r="A49" s="14"/>
      <c r="B49" s="20">
        <v>67</v>
      </c>
      <c r="C49" s="20" t="s">
        <v>7</v>
      </c>
      <c r="D49" s="77" t="e">
        <f>(-(FV($O$9,(B49-$Q$9)*12,($S$13+$S$19)))+$G$23*(1+$O$9)^((B49-$Q$9)*12))/(13*VLOOKUP(B49, 'Ben.Risco + Adim.'!$A$21:$M$46,($G$15-1)*6+2))</f>
        <v>#VALUE!</v>
      </c>
      <c r="E49" s="78" t="e">
        <f>(-(FV($O$9,(B49-$Q$9)*12,($S$13+$S$19)))+$G$23*(1+$O$9)^((B49-$Q$9)*12))/(13*VLOOKUP(B49, 'Ben.Risco + Adim.'!$A$21:$M$46,($G$15-1)*6+3))</f>
        <v>#VALUE!</v>
      </c>
      <c r="F49" s="78" t="e">
        <f>(-(FV($O$9,(B49-$Q$9)*12,($S$13+$S$19)))+$G$23*(1+$O$9)^((B49-$Q$9)*12))/(13*VLOOKUP(B49, 'Ben.Risco + Adim.'!$A$21:$M$46,($G$15-1)*6+4))</f>
        <v>#VALUE!</v>
      </c>
      <c r="G49" s="78" t="e">
        <f>(-(FV($O$9,(B49-$Q$9)*12,($S$13+$S$19)))+$G$23*(1+$O$9)^((B49-$Q$9)*12))/(13*VLOOKUP(B49, 'Ben.Risco + Adim.'!$A$21:$M$46,($G$15-1)*6+5))</f>
        <v>#VALUE!</v>
      </c>
      <c r="H49" s="80" t="e">
        <f>(-(FV($O$9,(B49-$Q$9)*12,($S$13+$S$19)))+$G$23*(1+$O$9)^((B49-$Q$9)*12))/(13*VLOOKUP(B49, 'Ben.Risco + Adim.'!$A$21:$M$46,($G$15-1)*6+6))</f>
        <v>#VALUE!</v>
      </c>
      <c r="I49" s="80"/>
      <c r="J49" s="80"/>
      <c r="K49" s="19">
        <f>(-(FV($O$9,(B49-$Q$9)*12,($S$13+$S$19)))+$G$23*(1+$O$9)^((B49-$Q$9)*12))/(13*VLOOKUP(B49, 'Ben.Risco + Adim.'!$A$21:$M$46,($G$15-1)*6+7))</f>
        <v>0</v>
      </c>
      <c r="L49" s="14"/>
      <c r="M49" s="17"/>
      <c r="N49" s="79" t="s">
        <v>42</v>
      </c>
      <c r="O49" s="79"/>
      <c r="P49" s="79"/>
      <c r="Q49" s="79"/>
      <c r="R49" s="79"/>
      <c r="S49" s="79"/>
      <c r="T49" s="14"/>
      <c r="U49" s="17"/>
      <c r="V49" s="14"/>
      <c r="W49" s="7"/>
    </row>
    <row r="50" spans="1:50" ht="18" customHeight="1" x14ac:dyDescent="0.25">
      <c r="A50" s="14"/>
      <c r="B50" s="20">
        <v>68</v>
      </c>
      <c r="C50" s="20" t="s">
        <v>7</v>
      </c>
      <c r="D50" s="77" t="e">
        <f>(-(FV($O$9,(B50-$Q$9)*12,($S$13+$S$19)))+$G$23*(1+$O$9)^((B50-$Q$9)*12))/(13*VLOOKUP(B50, 'Ben.Risco + Adim.'!$A$21:$M$46,($G$15-1)*6+2))</f>
        <v>#VALUE!</v>
      </c>
      <c r="E50" s="78" t="e">
        <f>(-(FV($O$9,(B50-$Q$9)*12,($S$13+$S$19)))+$G$23*(1+$O$9)^((B50-$Q$9)*12))/(13*VLOOKUP(B50, 'Ben.Risco + Adim.'!$A$21:$M$46,($G$15-1)*6+3))</f>
        <v>#VALUE!</v>
      </c>
      <c r="F50" s="78" t="e">
        <f>(-(FV($O$9,(B50-$Q$9)*12,($S$13+$S$19)))+$G$23*(1+$O$9)^((B50-$Q$9)*12))/(13*VLOOKUP(B50, 'Ben.Risco + Adim.'!$A$21:$M$46,($G$15-1)*6+4))</f>
        <v>#VALUE!</v>
      </c>
      <c r="G50" s="78" t="e">
        <f>(-(FV($O$9,(B50-$Q$9)*12,($S$13+$S$19)))+$G$23*(1+$O$9)^((B50-$Q$9)*12))/(13*VLOOKUP(B50, 'Ben.Risco + Adim.'!$A$21:$M$46,($G$15-1)*6+5))</f>
        <v>#VALUE!</v>
      </c>
      <c r="H50" s="80" t="e">
        <f>(-(FV($O$9,(B50-$Q$9)*12,($S$13+$S$19)))+$G$23*(1+$O$9)^((B50-$Q$9)*12))/(13*VLOOKUP(B50, 'Ben.Risco + Adim.'!$A$21:$M$46,($G$15-1)*6+6))</f>
        <v>#VALUE!</v>
      </c>
      <c r="I50" s="80"/>
      <c r="J50" s="80"/>
      <c r="K50" s="19">
        <f>(-(FV($O$9,(B50-$Q$9)*12,($S$13+$S$19)))+$G$23*(1+$O$9)^((B50-$Q$9)*12))/(13*VLOOKUP(B50, 'Ben.Risco + Adim.'!$A$21:$M$46,($G$15-1)*6+7))</f>
        <v>0</v>
      </c>
      <c r="L50" s="14"/>
      <c r="M50" s="17"/>
      <c r="N50" s="79"/>
      <c r="O50" s="79"/>
      <c r="P50" s="79"/>
      <c r="Q50" s="79"/>
      <c r="R50" s="79"/>
      <c r="S50" s="79"/>
      <c r="T50" s="14"/>
      <c r="U50" s="17"/>
      <c r="V50" s="14"/>
      <c r="W50" s="7"/>
    </row>
    <row r="51" spans="1:50" ht="18" customHeight="1" x14ac:dyDescent="0.25">
      <c r="A51" s="14"/>
      <c r="B51" s="20">
        <v>69</v>
      </c>
      <c r="C51" s="20" t="s">
        <v>7</v>
      </c>
      <c r="D51" s="77" t="e">
        <f>(-(FV($O$9,(B51-$Q$9)*12,($S$13+$S$19)))+$G$23*(1+$O$9)^((B51-$Q$9)*12))/(13*VLOOKUP(B51, 'Ben.Risco + Adim.'!$A$21:$M$46,($G$15-1)*6+2))</f>
        <v>#VALUE!</v>
      </c>
      <c r="E51" s="78" t="e">
        <f>(-(FV($O$9,(B51-$Q$9)*12,($S$13+$S$19)))+$G$23*(1+$O$9)^((B51-$Q$9)*12))/(13*VLOOKUP(B51, 'Ben.Risco + Adim.'!$A$21:$M$46,($G$15-1)*6+3))</f>
        <v>#VALUE!</v>
      </c>
      <c r="F51" s="78" t="e">
        <f>(-(FV($O$9,(B51-$Q$9)*12,($S$13+$S$19)))+$G$23*(1+$O$9)^((B51-$Q$9)*12))/(13*VLOOKUP(B51, 'Ben.Risco + Adim.'!$A$21:$M$46,($G$15-1)*6+4))</f>
        <v>#VALUE!</v>
      </c>
      <c r="G51" s="78" t="e">
        <f>(-(FV($O$9,(B51-$Q$9)*12,($S$13+$S$19)))+$G$23*(1+$O$9)^((B51-$Q$9)*12))/(13*VLOOKUP(B51, 'Ben.Risco + Adim.'!$A$21:$M$46,($G$15-1)*6+5))</f>
        <v>#VALUE!</v>
      </c>
      <c r="H51" s="80" t="e">
        <f>(-(FV($O$9,(B51-$Q$9)*12,($S$13+$S$19)))+$G$23*(1+$O$9)^((B51-$Q$9)*12))/(13*VLOOKUP(B51, 'Ben.Risco + Adim.'!$A$21:$M$46,($G$15-1)*6+6))</f>
        <v>#VALUE!</v>
      </c>
      <c r="I51" s="80"/>
      <c r="J51" s="80"/>
      <c r="K51" s="19">
        <f>(-(FV($O$9,(B51-$Q$9)*12,($S$13+$S$19)))+$G$23*(1+$O$9)^((B51-$Q$9)*12))/(13*VLOOKUP(B51, 'Ben.Risco + Adim.'!$A$21:$M$46,($G$15-1)*6+7))</f>
        <v>0</v>
      </c>
      <c r="L51" s="14"/>
      <c r="M51" s="17"/>
      <c r="N51" s="79"/>
      <c r="O51" s="79"/>
      <c r="P51" s="79"/>
      <c r="Q51" s="79"/>
      <c r="R51" s="79"/>
      <c r="S51" s="79"/>
      <c r="T51" s="14"/>
      <c r="U51" s="17"/>
      <c r="V51" s="14"/>
      <c r="W51" s="7"/>
    </row>
    <row r="52" spans="1:50" ht="18" customHeight="1" x14ac:dyDescent="0.25">
      <c r="A52" s="14"/>
      <c r="B52" s="20">
        <v>70</v>
      </c>
      <c r="C52" s="20" t="s">
        <v>7</v>
      </c>
      <c r="D52" s="77" t="e">
        <f>(-(FV($O$9,(B52-$Q$9)*12,($S$13+$S$19)))+$G$23*(1+$O$9)^((B52-$Q$9)*12))/(13*VLOOKUP(B52, 'Ben.Risco + Adim.'!$A$21:$M$46,($G$15-1)*6+2))</f>
        <v>#VALUE!</v>
      </c>
      <c r="E52" s="78" t="e">
        <f>(-(FV($O$9,(B52-$Q$9)*12,($S$13+$S$19)))+$G$23*(1+$O$9)^((B52-$Q$9)*12))/(13*VLOOKUP(B52, 'Ben.Risco + Adim.'!$A$21:$M$46,($G$15-1)*6+3))</f>
        <v>#VALUE!</v>
      </c>
      <c r="F52" s="78" t="e">
        <f>(-(FV($O$9,(B52-$Q$9)*12,($S$13+$S$19)))+$G$23*(1+$O$9)^((B52-$Q$9)*12))/(13*VLOOKUP(B52, 'Ben.Risco + Adim.'!$A$21:$M$46,($G$15-1)*6+4))</f>
        <v>#VALUE!</v>
      </c>
      <c r="G52" s="78" t="e">
        <f>(-(FV($O$9,(B52-$Q$9)*12,($S$13+$S$19)))+$G$23*(1+$O$9)^((B52-$Q$9)*12))/(13*VLOOKUP(B52, 'Ben.Risco + Adim.'!$A$21:$M$46,($G$15-1)*6+5))</f>
        <v>#VALUE!</v>
      </c>
      <c r="H52" s="80" t="e">
        <f>(-(FV($O$9,(B52-$Q$9)*12,($S$13+$S$19)))+$G$23*(1+$O$9)^((B52-$Q$9)*12))/(13*VLOOKUP(B52, 'Ben.Risco + Adim.'!$A$21:$M$46,($G$15-1)*6+6))</f>
        <v>#VALUE!</v>
      </c>
      <c r="I52" s="80"/>
      <c r="J52" s="80"/>
      <c r="K52" s="19">
        <f>(-(FV($O$9,(B52-$Q$9)*12,($S$13+$S$19)))+$G$23*(1+$O$9)^((B52-$Q$9)*12))/(13*VLOOKUP(B52, 'Ben.Risco + Adim.'!$A$21:$M$46,($G$15-1)*6+7))</f>
        <v>0</v>
      </c>
      <c r="L52" s="14"/>
      <c r="M52" s="17"/>
      <c r="N52" s="79"/>
      <c r="O52" s="79"/>
      <c r="P52" s="79"/>
      <c r="Q52" s="79"/>
      <c r="R52" s="79"/>
      <c r="S52" s="79"/>
      <c r="T52" s="14"/>
      <c r="U52" s="17"/>
      <c r="V52" s="14"/>
      <c r="W52" s="7"/>
    </row>
    <row r="53" spans="1:50" ht="18" customHeight="1" x14ac:dyDescent="0.25">
      <c r="A53" s="14"/>
      <c r="B53" s="20">
        <v>71</v>
      </c>
      <c r="C53" s="20" t="s">
        <v>7</v>
      </c>
      <c r="D53" s="77" t="e">
        <f>(-(FV($O$9,(B53-$Q$9)*12,($S$13+$S$19)))+$G$23*(1+$O$9)^((B53-$Q$9)*12))/(13*VLOOKUP(B53, 'Ben.Risco + Adim.'!$A$21:$M$46,($G$15-1)*6+2))</f>
        <v>#VALUE!</v>
      </c>
      <c r="E53" s="78" t="e">
        <f>(-(FV($O$9,(B53-$Q$9)*12,($S$13+$S$19)))+$G$23*(1+$O$9)^((B53-$Q$9)*12))/(13*VLOOKUP(B53, 'Ben.Risco + Adim.'!$A$21:$M$46,($G$15-1)*6+3))</f>
        <v>#VALUE!</v>
      </c>
      <c r="F53" s="78" t="e">
        <f>(-(FV($O$9,(B53-$Q$9)*12,($S$13+$S$19)))+$G$23*(1+$O$9)^((B53-$Q$9)*12))/(13*VLOOKUP(B53, 'Ben.Risco + Adim.'!$A$21:$M$46,($G$15-1)*6+4))</f>
        <v>#VALUE!</v>
      </c>
      <c r="G53" s="78" t="e">
        <f>(-(FV($O$9,(B53-$Q$9)*12,($S$13+$S$19)))+$G$23*(1+$O$9)^((B53-$Q$9)*12))/(13*VLOOKUP(B53, 'Ben.Risco + Adim.'!$A$21:$M$46,($G$15-1)*6+5))</f>
        <v>#VALUE!</v>
      </c>
      <c r="H53" s="80" t="e">
        <f>(-(FV($O$9,(B53-$Q$9)*12,($S$13+$S$19)))+$G$23*(1+$O$9)^((B53-$Q$9)*12))/(13*VLOOKUP(B53, 'Ben.Risco + Adim.'!$A$21:$M$46,($G$15-1)*6+6))</f>
        <v>#VALUE!</v>
      </c>
      <c r="I53" s="80"/>
      <c r="J53" s="80"/>
      <c r="K53" s="19">
        <f>(-(FV($O$9,(B53-$Q$9)*12,($S$13+$S$19)))+$G$23*(1+$O$9)^((B53-$Q$9)*12))/(13*VLOOKUP(B53, 'Ben.Risco + Adim.'!$A$21:$M$46,($G$15-1)*6+7))</f>
        <v>0</v>
      </c>
      <c r="L53" s="14"/>
      <c r="M53" s="17"/>
      <c r="N53" s="29"/>
      <c r="O53" s="29"/>
      <c r="P53" s="29"/>
      <c r="Q53" s="29"/>
      <c r="R53" s="29"/>
      <c r="S53" s="29"/>
      <c r="T53" s="14"/>
      <c r="U53" s="17"/>
      <c r="V53" s="14"/>
      <c r="W53" s="7"/>
    </row>
    <row r="54" spans="1:50" ht="18" customHeight="1" x14ac:dyDescent="0.25">
      <c r="A54" s="14"/>
      <c r="B54" s="20">
        <v>72</v>
      </c>
      <c r="C54" s="20" t="s">
        <v>7</v>
      </c>
      <c r="D54" s="77" t="e">
        <f>(-(FV($O$9,(B54-$Q$9)*12,($S$13+$S$19)))+$G$23*(1+$O$9)^((B54-$Q$9)*12))/(13*VLOOKUP(B54, 'Ben.Risco + Adim.'!$A$21:$M$46,($G$15-1)*6+2))</f>
        <v>#VALUE!</v>
      </c>
      <c r="E54" s="78" t="e">
        <f>(-(FV($O$9,(B54-$Q$9)*12,($S$13+$S$19)))+$G$23*(1+$O$9)^((B54-$Q$9)*12))/(13*VLOOKUP(B54, 'Ben.Risco + Adim.'!$A$21:$M$46,($G$15-1)*6+3))</f>
        <v>#VALUE!</v>
      </c>
      <c r="F54" s="78" t="e">
        <f>(-(FV($O$9,(B54-$Q$9)*12,($S$13+$S$19)))+$G$23*(1+$O$9)^((B54-$Q$9)*12))/(13*VLOOKUP(B54, 'Ben.Risco + Adim.'!$A$21:$M$46,($G$15-1)*6+4))</f>
        <v>#VALUE!</v>
      </c>
      <c r="G54" s="78" t="e">
        <f>(-(FV($O$9,(B54-$Q$9)*12,($S$13+$S$19)))+$G$23*(1+$O$9)^((B54-$Q$9)*12))/(13*VLOOKUP(B54, 'Ben.Risco + Adim.'!$A$21:$M$46,($G$15-1)*6+5))</f>
        <v>#VALUE!</v>
      </c>
      <c r="H54" s="80" t="e">
        <f>(-(FV($O$9,(B54-$Q$9)*12,($S$13+$S$19)))+$G$23*(1+$O$9)^((B54-$Q$9)*12))/(13*VLOOKUP(B54, 'Ben.Risco + Adim.'!$A$21:$M$46,($G$15-1)*6+6))</f>
        <v>#VALUE!</v>
      </c>
      <c r="I54" s="80"/>
      <c r="J54" s="80"/>
      <c r="K54" s="19">
        <f>(-(FV($O$9,(B54-$Q$9)*12,($S$13+$S$19)))+$G$23*(1+$O$9)^((B54-$Q$9)*12))/(13*VLOOKUP(B54, 'Ben.Risco + Adim.'!$A$21:$M$46,($G$15-1)*6+7))</f>
        <v>0</v>
      </c>
      <c r="L54" s="14"/>
      <c r="M54" s="17"/>
      <c r="N54" s="29"/>
      <c r="O54" s="29"/>
      <c r="P54" s="29"/>
      <c r="Q54" s="29"/>
      <c r="R54" s="29"/>
      <c r="S54" s="29"/>
      <c r="T54" s="14"/>
      <c r="U54" s="17"/>
      <c r="V54" s="14"/>
      <c r="W54" s="7"/>
    </row>
    <row r="55" spans="1:50" ht="18" customHeight="1" x14ac:dyDescent="0.25">
      <c r="A55" s="14"/>
      <c r="B55" s="20">
        <v>73</v>
      </c>
      <c r="C55" s="20" t="s">
        <v>7</v>
      </c>
      <c r="D55" s="77" t="e">
        <f>(-(FV($O$9,(B55-$Q$9)*12,($S$13+$S$19)))+$G$23*(1+$O$9)^((B55-$Q$9)*12))/(13*VLOOKUP(B55, 'Ben.Risco + Adim.'!$A$21:$M$46,($G$15-1)*6+2))</f>
        <v>#VALUE!</v>
      </c>
      <c r="E55" s="78" t="e">
        <f>(-(FV($O$9,(B55-$Q$9)*12,($S$13+$S$19)))+$G$23*(1+$O$9)^((B55-$Q$9)*12))/(13*VLOOKUP(B55, 'Ben.Risco + Adim.'!$A$21:$M$46,($G$15-1)*6+3))</f>
        <v>#VALUE!</v>
      </c>
      <c r="F55" s="78" t="e">
        <f>(-(FV($O$9,(B55-$Q$9)*12,($S$13+$S$19)))+$G$23*(1+$O$9)^((B55-$Q$9)*12))/(13*VLOOKUP(B55, 'Ben.Risco + Adim.'!$A$21:$M$46,($G$15-1)*6+4))</f>
        <v>#VALUE!</v>
      </c>
      <c r="G55" s="78" t="e">
        <f>(-(FV($O$9,(B55-$Q$9)*12,($S$13+$S$19)))+$G$23*(1+$O$9)^((B55-$Q$9)*12))/(13*VLOOKUP(B55, 'Ben.Risco + Adim.'!$A$21:$M$46,($G$15-1)*6+5))</f>
        <v>#VALUE!</v>
      </c>
      <c r="H55" s="80" t="e">
        <f>(-(FV($O$9,(B55-$Q$9)*12,($S$13+$S$19)))+$G$23*(1+$O$9)^((B55-$Q$9)*12))/(13*VLOOKUP(B55, 'Ben.Risco + Adim.'!$A$21:$M$46,($G$15-1)*6+6))</f>
        <v>#VALUE!</v>
      </c>
      <c r="I55" s="80"/>
      <c r="J55" s="80"/>
      <c r="K55" s="19">
        <f>(-(FV($O$9,(B55-$Q$9)*12,($S$13+$S$19)))+$G$23*(1+$O$9)^((B55-$Q$9)*12))/(13*VLOOKUP(B55, 'Ben.Risco + Adim.'!$A$21:$M$46,($G$15-1)*6+7))</f>
        <v>0</v>
      </c>
      <c r="L55" s="14"/>
      <c r="M55" s="17"/>
      <c r="N55" s="29"/>
      <c r="O55" s="29"/>
      <c r="P55" s="29"/>
      <c r="Q55" s="29"/>
      <c r="R55" s="29"/>
      <c r="S55" s="29"/>
      <c r="T55" s="14"/>
      <c r="U55" s="17"/>
      <c r="V55" s="14"/>
      <c r="W55" s="7"/>
    </row>
    <row r="56" spans="1:50" ht="18" customHeight="1" x14ac:dyDescent="0.25">
      <c r="A56" s="14"/>
      <c r="B56" s="20">
        <v>74</v>
      </c>
      <c r="C56" s="20" t="s">
        <v>7</v>
      </c>
      <c r="D56" s="77" t="e">
        <f>(-(FV($O$9,(B56-$Q$9)*12,($S$13+$S$19)))+$G$23*(1+$O$9)^((B56-$Q$9)*12))/(13*VLOOKUP(B56, 'Ben.Risco + Adim.'!$A$21:$M$46,($G$15-1)*6+2))</f>
        <v>#VALUE!</v>
      </c>
      <c r="E56" s="78" t="e">
        <f>(-(FV($O$9,(B56-$Q$9)*12,($S$13+$S$19)))+$G$23*(1+$O$9)^((B56-$Q$9)*12))/(13*VLOOKUP(B56, 'Ben.Risco + Adim.'!$A$21:$M$46,($G$15-1)*6+3))</f>
        <v>#VALUE!</v>
      </c>
      <c r="F56" s="78" t="e">
        <f>(-(FV($O$9,(B56-$Q$9)*12,($S$13+$S$19)))+$G$23*(1+$O$9)^((B56-$Q$9)*12))/(13*VLOOKUP(B56, 'Ben.Risco + Adim.'!$A$21:$M$46,($G$15-1)*6+4))</f>
        <v>#VALUE!</v>
      </c>
      <c r="G56" s="78" t="e">
        <f>(-(FV($O$9,(B56-$Q$9)*12,($S$13+$S$19)))+$G$23*(1+$O$9)^((B56-$Q$9)*12))/(13*VLOOKUP(B56, 'Ben.Risco + Adim.'!$A$21:$M$46,($G$15-1)*6+5))</f>
        <v>#VALUE!</v>
      </c>
      <c r="H56" s="80" t="e">
        <f>(-(FV($O$9,(B56-$Q$9)*12,($S$13+$S$19)))+$G$23*(1+$O$9)^((B56-$Q$9)*12))/(13*VLOOKUP(B56, 'Ben.Risco + Adim.'!$A$21:$M$46,($G$15-1)*6+6))</f>
        <v>#VALUE!</v>
      </c>
      <c r="I56" s="80"/>
      <c r="J56" s="80"/>
      <c r="K56" s="19">
        <f>(-(FV($O$9,(B56-$Q$9)*12,($S$13+$S$19)))+$G$23*(1+$O$9)^((B56-$Q$9)*12))/(13*VLOOKUP(B56, 'Ben.Risco + Adim.'!$A$21:$M$46,($G$15-1)*6+7))</f>
        <v>0</v>
      </c>
      <c r="L56" s="14"/>
      <c r="M56" s="17"/>
      <c r="N56" s="29"/>
      <c r="O56" s="29"/>
      <c r="P56" s="29"/>
      <c r="Q56" s="29"/>
      <c r="R56" s="29"/>
      <c r="S56" s="29"/>
      <c r="T56" s="14"/>
      <c r="U56" s="17"/>
      <c r="V56" s="14"/>
      <c r="W56" s="7"/>
    </row>
    <row r="57" spans="1:50" ht="18" customHeight="1" x14ac:dyDescent="0.25">
      <c r="A57" s="14"/>
      <c r="B57" s="20">
        <v>75</v>
      </c>
      <c r="C57" s="20" t="s">
        <v>7</v>
      </c>
      <c r="D57" s="77" t="e">
        <f>(-(FV($O$9,(B57-$Q$9)*12,($S$13+$S$19)))+$G$23*(1+$O$9)^((B57-$Q$9)*12))/(13*VLOOKUP(B57, 'Ben.Risco + Adim.'!$A$21:$M$46,($G$15-1)*6+2))</f>
        <v>#VALUE!</v>
      </c>
      <c r="E57" s="78" t="e">
        <f>(-(FV($O$9,(B57-$Q$9)*12,($S$13+$S$19)))+$G$23*(1+$O$9)^((B57-$Q$9)*12))/(13*VLOOKUP(B57, 'Ben.Risco + Adim.'!$A$21:$M$46,($G$15-1)*6+3))</f>
        <v>#VALUE!</v>
      </c>
      <c r="F57" s="78" t="e">
        <f>(-(FV($O$9,(B57-$Q$9)*12,($S$13+$S$19)))+$G$23*(1+$O$9)^((B57-$Q$9)*12))/(13*VLOOKUP(B57, 'Ben.Risco + Adim.'!$A$21:$M$46,($G$15-1)*6+4))</f>
        <v>#VALUE!</v>
      </c>
      <c r="G57" s="78" t="e">
        <f>(-(FV($O$9,(B57-$Q$9)*12,($S$13+$S$19)))+$G$23*(1+$O$9)^((B57-$Q$9)*12))/(13*VLOOKUP(B57, 'Ben.Risco + Adim.'!$A$21:$M$46,($G$15-1)*6+5))</f>
        <v>#VALUE!</v>
      </c>
      <c r="H57" s="80" t="e">
        <f>(-(FV($O$9,(B57-$Q$9)*12,($S$13+$S$19)))+$G$23*(1+$O$9)^((B57-$Q$9)*12))/(13*VLOOKUP(B57, 'Ben.Risco + Adim.'!$A$21:$M$46,($G$15-1)*6+6))</f>
        <v>#VALUE!</v>
      </c>
      <c r="I57" s="80"/>
      <c r="J57" s="80"/>
      <c r="K57" s="19">
        <f>(-(FV($O$9,(B57-$Q$9)*12,($S$13+$S$19)))+$G$23*(1+$O$9)^((B57-$Q$9)*12))/(13*VLOOKUP(B57, 'Ben.Risco + Adim.'!$A$21:$M$46,($G$15-1)*6+7))</f>
        <v>0</v>
      </c>
      <c r="L57" s="14"/>
      <c r="M57" s="17"/>
      <c r="N57" s="29"/>
      <c r="O57" s="29"/>
      <c r="P57" s="29"/>
      <c r="Q57" s="29"/>
      <c r="R57" s="29"/>
      <c r="S57" s="17"/>
      <c r="T57" s="14"/>
      <c r="U57" s="17"/>
      <c r="V57" s="14"/>
      <c r="W57" s="7"/>
    </row>
    <row r="58" spans="1:50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"/>
    </row>
    <row r="59" spans="1:50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"/>
    </row>
    <row r="60" spans="1:5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50" s="75" customFormat="1" x14ac:dyDescent="0.25"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</row>
    <row r="62" spans="1:50" s="75" customFormat="1" x14ac:dyDescent="0.25"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</row>
    <row r="63" spans="1:50" s="75" customFormat="1" x14ac:dyDescent="0.25"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</row>
    <row r="64" spans="1:50" s="75" customFormat="1" x14ac:dyDescent="0.25"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</row>
    <row r="65" spans="24:50" s="75" customFormat="1" x14ac:dyDescent="0.25"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</row>
    <row r="66" spans="24:50" s="75" customFormat="1" x14ac:dyDescent="0.25"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</row>
    <row r="67" spans="24:50" s="75" customFormat="1" x14ac:dyDescent="0.25"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</row>
    <row r="68" spans="24:50" s="75" customFormat="1" x14ac:dyDescent="0.25"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</row>
    <row r="69" spans="24:50" s="75" customFormat="1" x14ac:dyDescent="0.25"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</row>
    <row r="70" spans="24:50" s="75" customFormat="1" x14ac:dyDescent="0.25"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</row>
    <row r="71" spans="24:50" s="75" customFormat="1" x14ac:dyDescent="0.25"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</row>
    <row r="72" spans="24:50" s="75" customFormat="1" x14ac:dyDescent="0.25"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</row>
    <row r="73" spans="24:50" s="75" customFormat="1" x14ac:dyDescent="0.25"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</row>
    <row r="74" spans="24:50" s="75" customFormat="1" x14ac:dyDescent="0.25"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</row>
    <row r="75" spans="24:50" s="75" customFormat="1" x14ac:dyDescent="0.25"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</row>
    <row r="76" spans="24:50" s="75" customFormat="1" x14ac:dyDescent="0.25"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</row>
    <row r="77" spans="24:50" s="75" customFormat="1" x14ac:dyDescent="0.25"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</row>
    <row r="78" spans="24:50" s="75" customFormat="1" x14ac:dyDescent="0.25"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</row>
    <row r="79" spans="24:50" s="75" customFormat="1" x14ac:dyDescent="0.25"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</row>
    <row r="80" spans="24:50" s="75" customFormat="1" x14ac:dyDescent="0.25"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</row>
    <row r="81" spans="24:50" s="75" customFormat="1" x14ac:dyDescent="0.25"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</row>
    <row r="82" spans="24:50" s="75" customFormat="1" x14ac:dyDescent="0.25"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</row>
    <row r="83" spans="24:50" s="75" customFormat="1" x14ac:dyDescent="0.25"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</row>
    <row r="84" spans="24:50" s="75" customFormat="1" x14ac:dyDescent="0.25"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</row>
    <row r="85" spans="24:50" s="75" customFormat="1" x14ac:dyDescent="0.25"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</row>
    <row r="86" spans="24:50" s="75" customFormat="1" x14ac:dyDescent="0.25"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</row>
    <row r="87" spans="24:50" s="75" customFormat="1" x14ac:dyDescent="0.25"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</row>
    <row r="88" spans="24:50" s="75" customFormat="1" x14ac:dyDescent="0.25"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</row>
    <row r="89" spans="24:50" s="75" customFormat="1" x14ac:dyDescent="0.25"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</row>
    <row r="90" spans="24:50" s="75" customFormat="1" x14ac:dyDescent="0.25"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</row>
    <row r="91" spans="24:50" s="75" customFormat="1" x14ac:dyDescent="0.25"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</row>
    <row r="92" spans="24:50" s="75" customFormat="1" x14ac:dyDescent="0.25"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</row>
    <row r="93" spans="24:50" s="75" customFormat="1" x14ac:dyDescent="0.25"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</row>
    <row r="94" spans="24:50" s="75" customFormat="1" x14ac:dyDescent="0.25"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</row>
    <row r="95" spans="24:50" s="75" customFormat="1" x14ac:dyDescent="0.25"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</row>
    <row r="96" spans="24:50" s="75" customFormat="1" x14ac:dyDescent="0.25"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</row>
    <row r="97" spans="24:50" s="75" customFormat="1" x14ac:dyDescent="0.25"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</row>
    <row r="98" spans="24:50" s="75" customFormat="1" x14ac:dyDescent="0.25"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</row>
    <row r="99" spans="24:50" s="75" customFormat="1" x14ac:dyDescent="0.25"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</row>
    <row r="100" spans="24:50" s="75" customFormat="1" x14ac:dyDescent="0.25"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</row>
    <row r="101" spans="24:50" s="75" customFormat="1" x14ac:dyDescent="0.25"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</row>
    <row r="102" spans="24:50" s="75" customFormat="1" x14ac:dyDescent="0.25"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</row>
    <row r="103" spans="24:50" s="75" customFormat="1" x14ac:dyDescent="0.25"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</row>
    <row r="104" spans="24:50" s="75" customFormat="1" x14ac:dyDescent="0.25"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</row>
    <row r="105" spans="24:50" s="75" customFormat="1" x14ac:dyDescent="0.25"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</row>
    <row r="106" spans="24:50" s="75" customFormat="1" x14ac:dyDescent="0.25"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</row>
    <row r="107" spans="24:50" s="75" customFormat="1" x14ac:dyDescent="0.25"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</row>
    <row r="108" spans="24:50" s="75" customFormat="1" x14ac:dyDescent="0.25"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</row>
    <row r="109" spans="24:50" s="75" customFormat="1" x14ac:dyDescent="0.25"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</row>
    <row r="110" spans="24:50" s="75" customFormat="1" x14ac:dyDescent="0.25"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</row>
    <row r="111" spans="24:50" s="75" customFormat="1" x14ac:dyDescent="0.25"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</row>
    <row r="112" spans="24:50" s="75" customFormat="1" x14ac:dyDescent="0.25"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</row>
    <row r="113" spans="24:50" s="75" customFormat="1" x14ac:dyDescent="0.25"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</row>
    <row r="114" spans="24:50" s="75" customFormat="1" x14ac:dyDescent="0.25"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</row>
    <row r="115" spans="24:50" s="75" customFormat="1" x14ac:dyDescent="0.25"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</row>
    <row r="116" spans="24:50" s="75" customFormat="1" x14ac:dyDescent="0.25"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</row>
    <row r="117" spans="24:50" s="75" customFormat="1" x14ac:dyDescent="0.25"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</row>
    <row r="118" spans="24:50" s="75" customFormat="1" x14ac:dyDescent="0.25"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</row>
    <row r="119" spans="24:50" s="75" customFormat="1" x14ac:dyDescent="0.25"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</row>
    <row r="120" spans="24:50" s="75" customFormat="1" x14ac:dyDescent="0.25"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</row>
    <row r="121" spans="24:50" s="75" customFormat="1" x14ac:dyDescent="0.25"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</row>
    <row r="122" spans="24:50" s="75" customFormat="1" x14ac:dyDescent="0.25"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</row>
    <row r="123" spans="24:50" s="75" customFormat="1" x14ac:dyDescent="0.25"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</row>
    <row r="124" spans="24:50" s="75" customFormat="1" x14ac:dyDescent="0.25"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</row>
    <row r="125" spans="24:50" s="75" customFormat="1" x14ac:dyDescent="0.25"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</row>
    <row r="126" spans="24:50" s="75" customFormat="1" x14ac:dyDescent="0.25"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</row>
    <row r="127" spans="24:50" s="75" customFormat="1" x14ac:dyDescent="0.25"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</row>
    <row r="128" spans="24:50" s="75" customFormat="1" x14ac:dyDescent="0.25"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</row>
    <row r="129" spans="24:50" s="75" customFormat="1" x14ac:dyDescent="0.25"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</row>
    <row r="130" spans="24:50" s="75" customFormat="1" x14ac:dyDescent="0.25"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</row>
    <row r="131" spans="24:50" s="75" customFormat="1" x14ac:dyDescent="0.25"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</row>
    <row r="132" spans="24:50" s="75" customFormat="1" x14ac:dyDescent="0.25"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</row>
    <row r="133" spans="24:50" s="75" customFormat="1" x14ac:dyDescent="0.25"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</row>
    <row r="134" spans="24:50" s="75" customFormat="1" x14ac:dyDescent="0.25"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</row>
    <row r="135" spans="24:50" s="75" customFormat="1" x14ac:dyDescent="0.25"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</row>
    <row r="136" spans="24:50" s="75" customFormat="1" x14ac:dyDescent="0.25"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</row>
    <row r="137" spans="24:50" s="75" customFormat="1" x14ac:dyDescent="0.25"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</row>
    <row r="138" spans="24:50" s="75" customFormat="1" x14ac:dyDescent="0.25"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</row>
    <row r="139" spans="24:50" s="75" customFormat="1" x14ac:dyDescent="0.25"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</row>
    <row r="140" spans="24:50" s="75" customFormat="1" x14ac:dyDescent="0.25"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</row>
    <row r="141" spans="24:50" s="75" customFormat="1" x14ac:dyDescent="0.25"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</row>
    <row r="142" spans="24:50" s="75" customFormat="1" x14ac:dyDescent="0.25"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</row>
    <row r="143" spans="24:50" s="75" customFormat="1" x14ac:dyDescent="0.25"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</row>
    <row r="144" spans="24:50" s="75" customFormat="1" x14ac:dyDescent="0.25"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</row>
    <row r="145" spans="24:50" s="75" customFormat="1" x14ac:dyDescent="0.25"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</row>
    <row r="146" spans="24:50" s="75" customFormat="1" x14ac:dyDescent="0.25"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</row>
    <row r="147" spans="24:50" s="75" customFormat="1" x14ac:dyDescent="0.25"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</row>
    <row r="148" spans="24:50" s="75" customFormat="1" x14ac:dyDescent="0.25"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</row>
    <row r="149" spans="24:50" s="75" customFormat="1" x14ac:dyDescent="0.25"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</row>
    <row r="150" spans="24:50" s="75" customFormat="1" x14ac:dyDescent="0.25"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</row>
    <row r="151" spans="24:50" s="75" customFormat="1" x14ac:dyDescent="0.25"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</row>
    <row r="152" spans="24:50" s="75" customFormat="1" x14ac:dyDescent="0.25"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</row>
    <row r="153" spans="24:50" s="75" customFormat="1" x14ac:dyDescent="0.25"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</row>
    <row r="154" spans="24:50" s="75" customFormat="1" x14ac:dyDescent="0.25"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</row>
    <row r="155" spans="24:50" s="75" customFormat="1" x14ac:dyDescent="0.25"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</row>
    <row r="156" spans="24:50" s="75" customFormat="1" x14ac:dyDescent="0.25"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</row>
    <row r="157" spans="24:50" s="75" customFormat="1" x14ac:dyDescent="0.25"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</row>
    <row r="158" spans="24:50" s="75" customFormat="1" x14ac:dyDescent="0.25"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</row>
    <row r="159" spans="24:50" s="75" customFormat="1" x14ac:dyDescent="0.25"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</row>
    <row r="160" spans="24:50" s="75" customFormat="1" x14ac:dyDescent="0.25"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</row>
    <row r="161" spans="24:50" s="75" customFormat="1" x14ac:dyDescent="0.25"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</row>
    <row r="162" spans="24:50" s="75" customFormat="1" x14ac:dyDescent="0.25"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</row>
    <row r="163" spans="24:50" s="75" customFormat="1" x14ac:dyDescent="0.25"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</row>
    <row r="164" spans="24:50" s="75" customFormat="1" x14ac:dyDescent="0.25"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</row>
    <row r="165" spans="24:50" s="75" customFormat="1" x14ac:dyDescent="0.25"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</row>
    <row r="166" spans="24:50" s="75" customFormat="1" x14ac:dyDescent="0.25"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</row>
    <row r="167" spans="24:50" s="75" customFormat="1" x14ac:dyDescent="0.25"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</row>
    <row r="168" spans="24:50" s="75" customFormat="1" x14ac:dyDescent="0.25"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</row>
    <row r="169" spans="24:50" s="75" customFormat="1" x14ac:dyDescent="0.25"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</row>
    <row r="170" spans="24:50" s="75" customFormat="1" x14ac:dyDescent="0.25"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</row>
    <row r="171" spans="24:50" s="75" customFormat="1" x14ac:dyDescent="0.25"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</row>
    <row r="172" spans="24:50" s="75" customFormat="1" x14ac:dyDescent="0.25"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</row>
    <row r="173" spans="24:50" s="75" customFormat="1" x14ac:dyDescent="0.25"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</row>
    <row r="174" spans="24:50" s="75" customFormat="1" x14ac:dyDescent="0.25"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</row>
    <row r="175" spans="24:50" s="75" customFormat="1" x14ac:dyDescent="0.25"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</row>
    <row r="176" spans="24:50" s="75" customFormat="1" x14ac:dyDescent="0.25"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</row>
    <row r="177" spans="24:50" s="75" customFormat="1" x14ac:dyDescent="0.25"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</row>
    <row r="178" spans="24:50" s="75" customFormat="1" x14ac:dyDescent="0.25"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</row>
    <row r="179" spans="24:50" s="75" customFormat="1" x14ac:dyDescent="0.25"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</row>
    <row r="180" spans="24:50" s="75" customFormat="1" x14ac:dyDescent="0.25"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</row>
    <row r="181" spans="24:50" s="75" customFormat="1" x14ac:dyDescent="0.25"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</row>
    <row r="182" spans="24:50" s="75" customFormat="1" x14ac:dyDescent="0.25"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</row>
    <row r="183" spans="24:50" s="75" customFormat="1" x14ac:dyDescent="0.25"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</row>
    <row r="184" spans="24:50" s="75" customFormat="1" x14ac:dyDescent="0.25"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</row>
    <row r="185" spans="24:50" s="75" customFormat="1" x14ac:dyDescent="0.25"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</row>
    <row r="186" spans="24:50" s="75" customFormat="1" x14ac:dyDescent="0.25"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</row>
    <row r="187" spans="24:50" s="75" customFormat="1" x14ac:dyDescent="0.25"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</row>
    <row r="188" spans="24:50" s="75" customFormat="1" x14ac:dyDescent="0.25"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</row>
    <row r="189" spans="24:50" s="75" customFormat="1" x14ac:dyDescent="0.25"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</row>
    <row r="190" spans="24:50" s="75" customFormat="1" x14ac:dyDescent="0.25"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</row>
    <row r="191" spans="24:50" s="75" customFormat="1" x14ac:dyDescent="0.25"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</row>
    <row r="192" spans="24:50" s="75" customFormat="1" x14ac:dyDescent="0.25"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</row>
    <row r="193" spans="24:50" s="75" customFormat="1" x14ac:dyDescent="0.25"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</row>
    <row r="194" spans="24:50" s="75" customFormat="1" x14ac:dyDescent="0.25"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</row>
    <row r="195" spans="24:50" s="75" customFormat="1" x14ac:dyDescent="0.25"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</row>
    <row r="196" spans="24:50" s="75" customFormat="1" x14ac:dyDescent="0.25"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</row>
    <row r="197" spans="24:50" s="75" customFormat="1" x14ac:dyDescent="0.25"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</row>
    <row r="198" spans="24:50" s="75" customFormat="1" x14ac:dyDescent="0.25"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</row>
    <row r="199" spans="24:50" s="75" customFormat="1" x14ac:dyDescent="0.25"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</row>
    <row r="200" spans="24:50" s="75" customFormat="1" x14ac:dyDescent="0.25"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</row>
    <row r="201" spans="24:50" s="75" customFormat="1" x14ac:dyDescent="0.25"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</row>
    <row r="202" spans="24:50" s="75" customFormat="1" x14ac:dyDescent="0.25"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</row>
    <row r="203" spans="24:50" s="75" customFormat="1" x14ac:dyDescent="0.25"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</row>
    <row r="204" spans="24:50" s="75" customFormat="1" x14ac:dyDescent="0.25"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</row>
    <row r="205" spans="24:50" s="75" customFormat="1" x14ac:dyDescent="0.25"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</row>
    <row r="206" spans="24:50" s="75" customFormat="1" x14ac:dyDescent="0.25"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</row>
    <row r="207" spans="24:50" s="75" customFormat="1" x14ac:dyDescent="0.25"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</row>
    <row r="208" spans="24:50" s="75" customFormat="1" x14ac:dyDescent="0.25"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</row>
    <row r="209" spans="24:50" s="75" customFormat="1" x14ac:dyDescent="0.25"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</row>
    <row r="210" spans="24:50" s="75" customFormat="1" x14ac:dyDescent="0.25"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</row>
    <row r="211" spans="24:50" s="75" customFormat="1" x14ac:dyDescent="0.25"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</row>
    <row r="212" spans="24:50" s="75" customFormat="1" x14ac:dyDescent="0.25"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</row>
    <row r="213" spans="24:50" s="75" customFormat="1" x14ac:dyDescent="0.25"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</row>
    <row r="214" spans="24:50" s="75" customFormat="1" x14ac:dyDescent="0.25"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</row>
    <row r="215" spans="24:50" s="75" customFormat="1" x14ac:dyDescent="0.25"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</row>
    <row r="216" spans="24:50" s="75" customFormat="1" x14ac:dyDescent="0.25"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</row>
    <row r="217" spans="24:50" s="75" customFormat="1" x14ac:dyDescent="0.25"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</row>
    <row r="218" spans="24:50" s="75" customFormat="1" x14ac:dyDescent="0.25"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</row>
    <row r="219" spans="24:50" s="75" customFormat="1" x14ac:dyDescent="0.25"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</row>
    <row r="220" spans="24:50" s="75" customFormat="1" x14ac:dyDescent="0.25"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</row>
    <row r="221" spans="24:50" s="75" customFormat="1" x14ac:dyDescent="0.25"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</row>
    <row r="222" spans="24:50" s="75" customFormat="1" x14ac:dyDescent="0.25"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</row>
    <row r="223" spans="24:50" s="75" customFormat="1" x14ac:dyDescent="0.25"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</row>
    <row r="224" spans="24:50" s="75" customFormat="1" x14ac:dyDescent="0.25"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</row>
    <row r="225" spans="24:50" s="75" customFormat="1" x14ac:dyDescent="0.25"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</row>
    <row r="226" spans="24:50" s="75" customFormat="1" x14ac:dyDescent="0.25"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</row>
    <row r="227" spans="24:50" s="75" customFormat="1" x14ac:dyDescent="0.25"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</row>
    <row r="228" spans="24:50" s="75" customFormat="1" x14ac:dyDescent="0.25"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</row>
    <row r="229" spans="24:50" s="75" customFormat="1" x14ac:dyDescent="0.25"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</row>
    <row r="230" spans="24:50" s="75" customFormat="1" x14ac:dyDescent="0.25"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</row>
    <row r="231" spans="24:50" s="75" customFormat="1" x14ac:dyDescent="0.25"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</row>
    <row r="232" spans="24:50" s="75" customFormat="1" x14ac:dyDescent="0.25"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</row>
    <row r="233" spans="24:50" s="75" customFormat="1" x14ac:dyDescent="0.25"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</row>
    <row r="234" spans="24:50" s="75" customFormat="1" x14ac:dyDescent="0.25"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</row>
    <row r="235" spans="24:50" s="75" customFormat="1" x14ac:dyDescent="0.25"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</row>
    <row r="236" spans="24:50" s="75" customFormat="1" x14ac:dyDescent="0.25"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</row>
    <row r="237" spans="24:50" s="75" customFormat="1" x14ac:dyDescent="0.25"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</row>
    <row r="238" spans="24:50" s="75" customFormat="1" x14ac:dyDescent="0.25"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</row>
    <row r="239" spans="24:50" s="75" customFormat="1" x14ac:dyDescent="0.25"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</row>
    <row r="240" spans="24:50" s="75" customFormat="1" x14ac:dyDescent="0.25"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</row>
    <row r="241" spans="24:50" s="75" customFormat="1" x14ac:dyDescent="0.25"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</row>
    <row r="242" spans="24:50" s="75" customFormat="1" x14ac:dyDescent="0.25"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</row>
    <row r="243" spans="24:50" s="75" customFormat="1" x14ac:dyDescent="0.25"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</row>
    <row r="244" spans="24:50" s="75" customFormat="1" x14ac:dyDescent="0.25"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</row>
    <row r="245" spans="24:50" s="75" customFormat="1" x14ac:dyDescent="0.25"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</row>
    <row r="246" spans="24:50" s="75" customFormat="1" x14ac:dyDescent="0.25"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</row>
    <row r="247" spans="24:50" s="75" customFormat="1" x14ac:dyDescent="0.25"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</row>
    <row r="248" spans="24:50" s="75" customFormat="1" x14ac:dyDescent="0.25"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</row>
    <row r="249" spans="24:50" s="75" customFormat="1" x14ac:dyDescent="0.25"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</row>
    <row r="250" spans="24:50" s="75" customFormat="1" x14ac:dyDescent="0.25"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</row>
    <row r="251" spans="24:50" s="75" customFormat="1" x14ac:dyDescent="0.25"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</row>
    <row r="252" spans="24:50" s="75" customFormat="1" x14ac:dyDescent="0.25"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</row>
    <row r="253" spans="24:50" s="75" customFormat="1" x14ac:dyDescent="0.25"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</row>
    <row r="254" spans="24:50" s="75" customFormat="1" x14ac:dyDescent="0.25"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</row>
    <row r="255" spans="24:50" s="75" customFormat="1" x14ac:dyDescent="0.25"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</row>
    <row r="256" spans="24:50" s="75" customFormat="1" x14ac:dyDescent="0.25"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</row>
    <row r="257" spans="24:50" s="75" customFormat="1" x14ac:dyDescent="0.25"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</row>
    <row r="258" spans="24:50" s="75" customFormat="1" x14ac:dyDescent="0.25"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</row>
    <row r="259" spans="24:50" s="75" customFormat="1" x14ac:dyDescent="0.25"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</row>
    <row r="260" spans="24:50" s="75" customFormat="1" x14ac:dyDescent="0.25"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</row>
    <row r="261" spans="24:50" s="75" customFormat="1" x14ac:dyDescent="0.25"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</row>
    <row r="262" spans="24:50" s="75" customFormat="1" x14ac:dyDescent="0.25"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</row>
    <row r="263" spans="24:50" s="75" customFormat="1" x14ac:dyDescent="0.25"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</row>
    <row r="264" spans="24:50" s="75" customFormat="1" x14ac:dyDescent="0.25"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</row>
    <row r="265" spans="24:50" s="75" customFormat="1" x14ac:dyDescent="0.25"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</row>
    <row r="266" spans="24:50" s="75" customFormat="1" x14ac:dyDescent="0.25"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</row>
    <row r="267" spans="24:50" s="75" customFormat="1" x14ac:dyDescent="0.25"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</row>
    <row r="268" spans="24:50" s="75" customFormat="1" x14ac:dyDescent="0.25"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</row>
    <row r="269" spans="24:50" s="75" customFormat="1" x14ac:dyDescent="0.25"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</row>
    <row r="270" spans="24:50" s="75" customFormat="1" x14ac:dyDescent="0.25"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</row>
    <row r="271" spans="24:50" s="75" customFormat="1" x14ac:dyDescent="0.25"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</row>
    <row r="272" spans="24:50" s="75" customFormat="1" x14ac:dyDescent="0.25"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</row>
    <row r="273" spans="24:50" s="75" customFormat="1" x14ac:dyDescent="0.25"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</row>
    <row r="274" spans="24:50" s="75" customFormat="1" x14ac:dyDescent="0.25"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</row>
    <row r="275" spans="24:50" s="75" customFormat="1" x14ac:dyDescent="0.25"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</row>
    <row r="276" spans="24:50" s="75" customFormat="1" x14ac:dyDescent="0.25"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</row>
    <row r="277" spans="24:50" s="75" customFormat="1" x14ac:dyDescent="0.25"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</row>
    <row r="278" spans="24:50" s="75" customFormat="1" x14ac:dyDescent="0.25"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</row>
    <row r="279" spans="24:50" s="75" customFormat="1" x14ac:dyDescent="0.25"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</row>
    <row r="280" spans="24:50" s="75" customFormat="1" x14ac:dyDescent="0.25"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</row>
    <row r="281" spans="24:50" s="75" customFormat="1" x14ac:dyDescent="0.25"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</row>
    <row r="282" spans="24:50" s="75" customFormat="1" x14ac:dyDescent="0.25"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</row>
    <row r="283" spans="24:50" s="75" customFormat="1" x14ac:dyDescent="0.25"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</row>
    <row r="284" spans="24:50" s="75" customFormat="1" x14ac:dyDescent="0.25"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</row>
    <row r="285" spans="24:50" s="75" customFormat="1" x14ac:dyDescent="0.25"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</row>
    <row r="286" spans="24:50" s="75" customFormat="1" x14ac:dyDescent="0.25"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</row>
    <row r="287" spans="24:50" s="75" customFormat="1" x14ac:dyDescent="0.25"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</row>
    <row r="288" spans="24:50" s="75" customFormat="1" x14ac:dyDescent="0.25"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</row>
    <row r="289" spans="24:50" s="75" customFormat="1" x14ac:dyDescent="0.25"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</row>
    <row r="290" spans="24:50" s="75" customFormat="1" x14ac:dyDescent="0.25"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</row>
    <row r="291" spans="24:50" s="75" customFormat="1" x14ac:dyDescent="0.25"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</row>
    <row r="292" spans="24:50" s="75" customFormat="1" x14ac:dyDescent="0.25"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</row>
    <row r="293" spans="24:50" s="75" customFormat="1" x14ac:dyDescent="0.25"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</row>
    <row r="294" spans="24:50" s="75" customFormat="1" x14ac:dyDescent="0.25"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</row>
    <row r="295" spans="24:50" s="75" customFormat="1" x14ac:dyDescent="0.25"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</row>
    <row r="296" spans="24:50" s="75" customFormat="1" x14ac:dyDescent="0.25"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</row>
    <row r="297" spans="24:50" s="75" customFormat="1" x14ac:dyDescent="0.25"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</row>
    <row r="298" spans="24:50" s="75" customFormat="1" x14ac:dyDescent="0.25"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</row>
    <row r="299" spans="24:50" s="75" customFormat="1" x14ac:dyDescent="0.25"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</row>
    <row r="300" spans="24:50" s="75" customFormat="1" x14ac:dyDescent="0.25"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</row>
    <row r="301" spans="24:50" s="75" customFormat="1" x14ac:dyDescent="0.25"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</row>
    <row r="302" spans="24:50" s="75" customFormat="1" x14ac:dyDescent="0.25"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</row>
    <row r="303" spans="24:50" s="75" customFormat="1" x14ac:dyDescent="0.25"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</row>
    <row r="304" spans="24:50" s="75" customFormat="1" x14ac:dyDescent="0.25"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</row>
    <row r="305" spans="24:50" s="75" customFormat="1" x14ac:dyDescent="0.25"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</row>
    <row r="306" spans="24:50" s="75" customFormat="1" x14ac:dyDescent="0.25"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</row>
    <row r="307" spans="24:50" s="75" customFormat="1" x14ac:dyDescent="0.25"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</row>
    <row r="308" spans="24:50" s="75" customFormat="1" x14ac:dyDescent="0.25"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</row>
    <row r="309" spans="24:50" s="75" customFormat="1" x14ac:dyDescent="0.25"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</row>
    <row r="310" spans="24:50" s="75" customFormat="1" x14ac:dyDescent="0.25"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</row>
    <row r="311" spans="24:50" s="75" customFormat="1" x14ac:dyDescent="0.25"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</row>
    <row r="312" spans="24:50" s="75" customFormat="1" x14ac:dyDescent="0.25"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</row>
    <row r="313" spans="24:50" s="75" customFormat="1" x14ac:dyDescent="0.25"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</row>
    <row r="314" spans="24:50" s="75" customFormat="1" x14ac:dyDescent="0.25"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</row>
    <row r="315" spans="24:50" s="75" customFormat="1" x14ac:dyDescent="0.25"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</row>
    <row r="316" spans="24:50" s="75" customFormat="1" x14ac:dyDescent="0.25"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</row>
    <row r="317" spans="24:50" s="75" customFormat="1" x14ac:dyDescent="0.25"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</row>
    <row r="318" spans="24:50" s="75" customFormat="1" x14ac:dyDescent="0.25"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</row>
    <row r="319" spans="24:50" s="75" customFormat="1" x14ac:dyDescent="0.25"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</row>
    <row r="320" spans="24:50" s="75" customFormat="1" x14ac:dyDescent="0.25"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</row>
    <row r="321" spans="24:50" s="75" customFormat="1" x14ac:dyDescent="0.25"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</row>
    <row r="322" spans="24:50" s="75" customFormat="1" x14ac:dyDescent="0.25"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</row>
    <row r="323" spans="24:50" s="75" customFormat="1" x14ac:dyDescent="0.25"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</row>
    <row r="324" spans="24:50" s="75" customFormat="1" x14ac:dyDescent="0.25"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</row>
    <row r="325" spans="24:50" s="75" customFormat="1" x14ac:dyDescent="0.25"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</row>
    <row r="326" spans="24:50" s="75" customFormat="1" x14ac:dyDescent="0.25"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</row>
    <row r="327" spans="24:50" s="75" customFormat="1" x14ac:dyDescent="0.25"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</row>
    <row r="328" spans="24:50" s="75" customFormat="1" x14ac:dyDescent="0.25"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</row>
    <row r="329" spans="24:50" s="75" customFormat="1" x14ac:dyDescent="0.25"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</row>
    <row r="330" spans="24:50" s="75" customFormat="1" x14ac:dyDescent="0.25"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</row>
    <row r="331" spans="24:50" s="75" customFormat="1" x14ac:dyDescent="0.25"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</row>
    <row r="332" spans="24:50" s="75" customFormat="1" x14ac:dyDescent="0.25"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</row>
    <row r="333" spans="24:50" s="75" customFormat="1" x14ac:dyDescent="0.25"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</row>
    <row r="334" spans="24:50" s="75" customFormat="1" x14ac:dyDescent="0.25"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</row>
    <row r="335" spans="24:50" s="75" customFormat="1" x14ac:dyDescent="0.25"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</row>
    <row r="336" spans="24:50" s="75" customFormat="1" x14ac:dyDescent="0.25"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</row>
    <row r="337" spans="24:50" s="75" customFormat="1" x14ac:dyDescent="0.25"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</row>
    <row r="338" spans="24:50" s="75" customFormat="1" x14ac:dyDescent="0.25"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</row>
    <row r="339" spans="24:50" s="75" customFormat="1" x14ac:dyDescent="0.25"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</row>
    <row r="340" spans="24:50" s="75" customFormat="1" x14ac:dyDescent="0.25"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</row>
    <row r="341" spans="24:50" s="75" customFormat="1" x14ac:dyDescent="0.25"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</row>
    <row r="342" spans="24:50" s="75" customFormat="1" x14ac:dyDescent="0.25"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</row>
    <row r="343" spans="24:50" s="75" customFormat="1" x14ac:dyDescent="0.25"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</row>
    <row r="344" spans="24:50" s="75" customFormat="1" x14ac:dyDescent="0.25"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</row>
    <row r="345" spans="24:50" s="75" customFormat="1" x14ac:dyDescent="0.25"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</row>
    <row r="346" spans="24:50" s="75" customFormat="1" x14ac:dyDescent="0.25"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</row>
    <row r="347" spans="24:50" s="75" customFormat="1" x14ac:dyDescent="0.25"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</row>
    <row r="348" spans="24:50" s="75" customFormat="1" x14ac:dyDescent="0.25"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</row>
    <row r="349" spans="24:50" s="75" customFormat="1" x14ac:dyDescent="0.25"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</row>
    <row r="350" spans="24:50" s="75" customFormat="1" x14ac:dyDescent="0.25"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</row>
    <row r="351" spans="24:50" s="75" customFormat="1" x14ac:dyDescent="0.25"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</row>
    <row r="352" spans="24:50" s="75" customFormat="1" x14ac:dyDescent="0.25"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</row>
    <row r="353" spans="24:50" s="75" customFormat="1" x14ac:dyDescent="0.25"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</row>
    <row r="354" spans="24:50" s="75" customFormat="1" x14ac:dyDescent="0.25"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</row>
    <row r="355" spans="24:50" s="75" customFormat="1" x14ac:dyDescent="0.25"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</row>
    <row r="356" spans="24:50" s="75" customFormat="1" x14ac:dyDescent="0.25"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</row>
    <row r="357" spans="24:50" s="75" customFormat="1" x14ac:dyDescent="0.25"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</row>
    <row r="358" spans="24:50" s="75" customFormat="1" x14ac:dyDescent="0.25"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</row>
    <row r="359" spans="24:50" s="75" customFormat="1" x14ac:dyDescent="0.25"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</row>
    <row r="360" spans="24:50" s="75" customFormat="1" x14ac:dyDescent="0.25"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</row>
    <row r="361" spans="24:50" s="75" customFormat="1" x14ac:dyDescent="0.25"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</row>
    <row r="362" spans="24:50" s="75" customFormat="1" x14ac:dyDescent="0.25"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</row>
    <row r="363" spans="24:50" s="75" customFormat="1" x14ac:dyDescent="0.25"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</row>
    <row r="364" spans="24:50" s="75" customFormat="1" x14ac:dyDescent="0.25"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</row>
    <row r="365" spans="24:50" s="75" customFormat="1" x14ac:dyDescent="0.25"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</row>
    <row r="366" spans="24:50" s="75" customFormat="1" x14ac:dyDescent="0.25"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</row>
    <row r="367" spans="24:50" s="75" customFormat="1" x14ac:dyDescent="0.25"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</row>
    <row r="368" spans="24:50" s="75" customFormat="1" x14ac:dyDescent="0.25"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</row>
    <row r="369" spans="24:50" s="75" customFormat="1" x14ac:dyDescent="0.25"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</row>
    <row r="370" spans="24:50" s="75" customFormat="1" x14ac:dyDescent="0.25"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</row>
    <row r="371" spans="24:50" s="75" customFormat="1" x14ac:dyDescent="0.25"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</row>
    <row r="372" spans="24:50" s="75" customFormat="1" x14ac:dyDescent="0.25"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</row>
    <row r="373" spans="24:50" s="75" customFormat="1" x14ac:dyDescent="0.25"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</row>
    <row r="374" spans="24:50" s="75" customFormat="1" x14ac:dyDescent="0.25"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</row>
    <row r="375" spans="24:50" s="75" customFormat="1" x14ac:dyDescent="0.25"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</row>
    <row r="376" spans="24:50" s="75" customFormat="1" x14ac:dyDescent="0.25"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</row>
    <row r="377" spans="24:50" s="75" customFormat="1" x14ac:dyDescent="0.25"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</row>
    <row r="378" spans="24:50" s="75" customFormat="1" x14ac:dyDescent="0.25"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</row>
    <row r="379" spans="24:50" s="75" customFormat="1" x14ac:dyDescent="0.25"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</row>
    <row r="380" spans="24:50" s="75" customFormat="1" x14ac:dyDescent="0.25"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</row>
    <row r="381" spans="24:50" s="75" customFormat="1" x14ac:dyDescent="0.25"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</row>
    <row r="382" spans="24:50" s="75" customFormat="1" x14ac:dyDescent="0.25"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</row>
    <row r="383" spans="24:50" s="75" customFormat="1" x14ac:dyDescent="0.25"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</row>
    <row r="384" spans="24:50" s="75" customFormat="1" x14ac:dyDescent="0.25"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</row>
    <row r="385" spans="24:50" s="75" customFormat="1" x14ac:dyDescent="0.25"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</row>
    <row r="386" spans="24:50" s="75" customFormat="1" x14ac:dyDescent="0.25"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</row>
    <row r="387" spans="24:50" s="75" customFormat="1" x14ac:dyDescent="0.25"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</row>
    <row r="388" spans="24:50" s="75" customFormat="1" x14ac:dyDescent="0.25"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</row>
    <row r="389" spans="24:50" s="75" customFormat="1" x14ac:dyDescent="0.25"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</row>
    <row r="390" spans="24:50" s="75" customFormat="1" x14ac:dyDescent="0.25"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</row>
    <row r="391" spans="24:50" s="75" customFormat="1" x14ac:dyDescent="0.25"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</row>
    <row r="392" spans="24:50" s="75" customFormat="1" x14ac:dyDescent="0.25"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</row>
    <row r="393" spans="24:50" s="75" customFormat="1" x14ac:dyDescent="0.25"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</row>
    <row r="394" spans="24:50" s="75" customFormat="1" x14ac:dyDescent="0.25"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</row>
    <row r="395" spans="24:50" s="75" customFormat="1" x14ac:dyDescent="0.25"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</row>
    <row r="396" spans="24:50" s="75" customFormat="1" x14ac:dyDescent="0.25"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</row>
    <row r="397" spans="24:50" s="75" customFormat="1" x14ac:dyDescent="0.25"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</row>
    <row r="398" spans="24:50" s="75" customFormat="1" x14ac:dyDescent="0.25"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</row>
    <row r="399" spans="24:50" s="75" customFormat="1" x14ac:dyDescent="0.25"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</row>
    <row r="400" spans="24:50" s="75" customFormat="1" x14ac:dyDescent="0.25"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</row>
    <row r="401" spans="24:50" s="75" customFormat="1" x14ac:dyDescent="0.25"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</row>
    <row r="402" spans="24:50" s="75" customFormat="1" x14ac:dyDescent="0.25"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</row>
    <row r="403" spans="24:50" s="75" customFormat="1" x14ac:dyDescent="0.25"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</row>
    <row r="404" spans="24:50" s="75" customFormat="1" x14ac:dyDescent="0.25"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</row>
    <row r="405" spans="24:50" s="75" customFormat="1" x14ac:dyDescent="0.25"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</row>
    <row r="406" spans="24:50" s="75" customFormat="1" x14ac:dyDescent="0.25"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</row>
    <row r="407" spans="24:50" s="75" customFormat="1" x14ac:dyDescent="0.25"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</row>
    <row r="408" spans="24:50" s="75" customFormat="1" x14ac:dyDescent="0.25"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</row>
    <row r="409" spans="24:50" s="75" customFormat="1" x14ac:dyDescent="0.25"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</row>
    <row r="410" spans="24:50" s="75" customFormat="1" x14ac:dyDescent="0.25"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</row>
    <row r="411" spans="24:50" s="75" customFormat="1" x14ac:dyDescent="0.25"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</row>
    <row r="412" spans="24:50" s="75" customFormat="1" x14ac:dyDescent="0.25"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</row>
    <row r="413" spans="24:50" s="75" customFormat="1" x14ac:dyDescent="0.25"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</row>
    <row r="414" spans="24:50" s="75" customFormat="1" x14ac:dyDescent="0.25"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</row>
    <row r="415" spans="24:50" s="75" customFormat="1" x14ac:dyDescent="0.25"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</row>
    <row r="416" spans="24:50" s="75" customFormat="1" x14ac:dyDescent="0.25"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</row>
    <row r="417" spans="24:50" s="75" customFormat="1" x14ac:dyDescent="0.25"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</row>
    <row r="418" spans="24:50" s="75" customFormat="1" x14ac:dyDescent="0.25"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</row>
    <row r="419" spans="24:50" s="75" customFormat="1" x14ac:dyDescent="0.25"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</row>
    <row r="420" spans="24:50" s="75" customFormat="1" x14ac:dyDescent="0.25"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</row>
    <row r="421" spans="24:50" s="75" customFormat="1" x14ac:dyDescent="0.25"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</row>
    <row r="422" spans="24:50" s="75" customFormat="1" x14ac:dyDescent="0.25"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</row>
    <row r="423" spans="24:50" s="75" customFormat="1" x14ac:dyDescent="0.25"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</row>
    <row r="424" spans="24:50" s="75" customFormat="1" x14ac:dyDescent="0.25"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</row>
    <row r="425" spans="24:50" s="75" customFormat="1" x14ac:dyDescent="0.25"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</row>
    <row r="426" spans="24:50" s="75" customFormat="1" x14ac:dyDescent="0.25"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</row>
    <row r="427" spans="24:50" s="75" customFormat="1" x14ac:dyDescent="0.25"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</row>
    <row r="428" spans="24:50" s="75" customFormat="1" x14ac:dyDescent="0.25"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</row>
    <row r="429" spans="24:50" s="75" customFormat="1" x14ac:dyDescent="0.25"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</row>
    <row r="430" spans="24:50" s="75" customFormat="1" x14ac:dyDescent="0.25"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</row>
    <row r="431" spans="24:50" s="75" customFormat="1" x14ac:dyDescent="0.25"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</row>
    <row r="432" spans="24:50" s="75" customFormat="1" x14ac:dyDescent="0.25"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</row>
    <row r="433" spans="24:50" s="75" customFormat="1" x14ac:dyDescent="0.25"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</row>
    <row r="434" spans="24:50" s="75" customFormat="1" x14ac:dyDescent="0.25"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</row>
    <row r="435" spans="24:50" s="75" customFormat="1" x14ac:dyDescent="0.25"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</row>
    <row r="436" spans="24:50" s="75" customFormat="1" x14ac:dyDescent="0.25"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</row>
    <row r="437" spans="24:50" s="75" customFormat="1" x14ac:dyDescent="0.25"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</row>
    <row r="438" spans="24:50" s="75" customFormat="1" x14ac:dyDescent="0.25"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</row>
    <row r="439" spans="24:50" s="75" customFormat="1" x14ac:dyDescent="0.25"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</row>
    <row r="440" spans="24:50" s="75" customFormat="1" x14ac:dyDescent="0.25"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</row>
    <row r="441" spans="24:50" s="75" customFormat="1" x14ac:dyDescent="0.25"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</row>
    <row r="442" spans="24:50" s="75" customFormat="1" x14ac:dyDescent="0.25"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</row>
    <row r="443" spans="24:50" s="75" customFormat="1" x14ac:dyDescent="0.25"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</row>
    <row r="444" spans="24:50" s="75" customFormat="1" x14ac:dyDescent="0.25"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</row>
    <row r="445" spans="24:50" s="75" customFormat="1" x14ac:dyDescent="0.25"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</row>
    <row r="446" spans="24:50" s="75" customFormat="1" x14ac:dyDescent="0.25"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</row>
    <row r="447" spans="24:50" s="75" customFormat="1" x14ac:dyDescent="0.25"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</row>
    <row r="448" spans="24:50" s="75" customFormat="1" x14ac:dyDescent="0.25"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</row>
    <row r="449" spans="24:50" s="75" customFormat="1" x14ac:dyDescent="0.25"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</row>
    <row r="450" spans="24:50" s="75" customFormat="1" x14ac:dyDescent="0.25"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</row>
    <row r="451" spans="24:50" s="75" customFormat="1" x14ac:dyDescent="0.25"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</row>
    <row r="452" spans="24:50" s="75" customFormat="1" x14ac:dyDescent="0.25"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</row>
    <row r="453" spans="24:50" s="75" customFormat="1" x14ac:dyDescent="0.25"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</row>
    <row r="454" spans="24:50" s="75" customFormat="1" x14ac:dyDescent="0.25"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</row>
    <row r="455" spans="24:50" s="75" customFormat="1" x14ac:dyDescent="0.25"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</row>
    <row r="456" spans="24:50" s="75" customFormat="1" x14ac:dyDescent="0.25"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</row>
    <row r="457" spans="24:50" s="75" customFormat="1" x14ac:dyDescent="0.25"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</row>
    <row r="458" spans="24:50" s="75" customFormat="1" x14ac:dyDescent="0.25"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</row>
    <row r="459" spans="24:50" s="75" customFormat="1" x14ac:dyDescent="0.25"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</row>
    <row r="460" spans="24:50" s="75" customFormat="1" x14ac:dyDescent="0.25"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</row>
    <row r="461" spans="24:50" s="75" customFormat="1" x14ac:dyDescent="0.25"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</row>
    <row r="462" spans="24:50" s="75" customFormat="1" x14ac:dyDescent="0.25"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</row>
    <row r="463" spans="24:50" s="75" customFormat="1" x14ac:dyDescent="0.25"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</row>
    <row r="464" spans="24:50" s="75" customFormat="1" x14ac:dyDescent="0.25"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</row>
    <row r="465" spans="24:50" s="75" customFormat="1" x14ac:dyDescent="0.25"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</row>
    <row r="466" spans="24:50" s="75" customFormat="1" x14ac:dyDescent="0.25"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</row>
    <row r="467" spans="24:50" s="75" customFormat="1" x14ac:dyDescent="0.25"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</row>
    <row r="468" spans="24:50" s="75" customFormat="1" x14ac:dyDescent="0.25"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</row>
    <row r="469" spans="24:50" s="75" customFormat="1" x14ac:dyDescent="0.25"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</row>
    <row r="470" spans="24:50" s="75" customFormat="1" x14ac:dyDescent="0.25"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</row>
    <row r="471" spans="24:50" s="75" customFormat="1" x14ac:dyDescent="0.25"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</row>
    <row r="472" spans="24:50" s="75" customFormat="1" x14ac:dyDescent="0.25"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</row>
    <row r="473" spans="24:50" s="75" customFormat="1" x14ac:dyDescent="0.25"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</row>
  </sheetData>
  <sheetProtection algorithmName="SHA-512" hashValue="9gTrEnF2n5AoO+22LvrPP5GXR9arxWtcg1PKxvgyM2umAQnqObsdDpqPa174Nry9i03XBil6hsB0aVMRtmwmcA==" saltValue="uiCeOUjUX0op8o+Edmlp4A==" spinCount="100000" sheet="1" selectLockedCells="1"/>
  <mergeCells count="49">
    <mergeCell ref="D29:K29"/>
    <mergeCell ref="H31:J31"/>
    <mergeCell ref="D30:K30"/>
    <mergeCell ref="N32:S34"/>
    <mergeCell ref="N36:S38"/>
    <mergeCell ref="H32:J32"/>
    <mergeCell ref="H33:J33"/>
    <mergeCell ref="H34:J34"/>
    <mergeCell ref="H35:J35"/>
    <mergeCell ref="H36:J36"/>
    <mergeCell ref="H37:J37"/>
    <mergeCell ref="H38:J38"/>
    <mergeCell ref="N40:S43"/>
    <mergeCell ref="D2:G2"/>
    <mergeCell ref="D3:G3"/>
    <mergeCell ref="J19:R19"/>
    <mergeCell ref="B11:D11"/>
    <mergeCell ref="B13:F13"/>
    <mergeCell ref="J13:R13"/>
    <mergeCell ref="J15:R15"/>
    <mergeCell ref="B17:D17"/>
    <mergeCell ref="J17:R17"/>
    <mergeCell ref="J21:R21"/>
    <mergeCell ref="J23:R23"/>
    <mergeCell ref="B28:C31"/>
    <mergeCell ref="D28:K28"/>
    <mergeCell ref="S31:T31"/>
    <mergeCell ref="N29:R30"/>
    <mergeCell ref="H39:J39"/>
    <mergeCell ref="H40:J40"/>
    <mergeCell ref="H57:J57"/>
    <mergeCell ref="H48:J48"/>
    <mergeCell ref="H49:J49"/>
    <mergeCell ref="H50:J50"/>
    <mergeCell ref="H51:J51"/>
    <mergeCell ref="H52:J52"/>
    <mergeCell ref="H53:J53"/>
    <mergeCell ref="H41:J41"/>
    <mergeCell ref="H42:J42"/>
    <mergeCell ref="H43:J43"/>
    <mergeCell ref="H44:J44"/>
    <mergeCell ref="H45:J45"/>
    <mergeCell ref="N44:S47"/>
    <mergeCell ref="N49:S52"/>
    <mergeCell ref="H54:J54"/>
    <mergeCell ref="H55:J55"/>
    <mergeCell ref="H56:J56"/>
    <mergeCell ref="H47:J47"/>
    <mergeCell ref="H46:J46"/>
  </mergeCells>
  <printOptions horizontalCentered="1" verticalCentered="1"/>
  <pageMargins left="0.70866141732283472" right="0.31496062992125984" top="0.19685039370078741" bottom="0.3937007874015748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workbookViewId="0">
      <selection activeCell="F4" sqref="F4"/>
    </sheetView>
  </sheetViews>
  <sheetFormatPr defaultRowHeight="15" x14ac:dyDescent="0.25"/>
  <cols>
    <col min="2" max="2" width="13.140625" customWidth="1"/>
    <col min="3" max="3" width="11.42578125" customWidth="1"/>
    <col min="4" max="4" width="9.5703125" bestFit="1" customWidth="1"/>
    <col min="5" max="5" width="9.5703125" customWidth="1"/>
    <col min="6" max="6" width="13.42578125" customWidth="1"/>
    <col min="7" max="7" width="11.140625" customWidth="1"/>
    <col min="8" max="12" width="9.5703125" bestFit="1" customWidth="1"/>
    <col min="13" max="13" width="12.28515625" bestFit="1" customWidth="1"/>
  </cols>
  <sheetData>
    <row r="1" spans="1:1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8"/>
      <c r="B3" s="8"/>
      <c r="C3" s="21" t="s">
        <v>8</v>
      </c>
      <c r="D3" s="21"/>
      <c r="E3" s="21"/>
      <c r="F3" s="22">
        <v>6.1999999999999998E-3</v>
      </c>
      <c r="G3" s="8"/>
      <c r="H3" s="8"/>
      <c r="I3" s="8"/>
      <c r="J3" s="8"/>
      <c r="K3" s="8"/>
      <c r="L3" s="8"/>
      <c r="M3" s="8"/>
    </row>
    <row r="4" spans="1:13" x14ac:dyDescent="0.25">
      <c r="A4" s="8"/>
      <c r="B4" s="8"/>
      <c r="C4" s="21" t="s">
        <v>9</v>
      </c>
      <c r="D4" s="21"/>
      <c r="E4" s="21"/>
      <c r="F4" s="22">
        <v>1.0999999999999999E-2</v>
      </c>
      <c r="G4" s="8"/>
      <c r="H4" s="8"/>
      <c r="I4" s="8"/>
      <c r="J4" s="8"/>
      <c r="K4" s="8"/>
      <c r="L4" s="8"/>
      <c r="M4" s="8"/>
    </row>
    <row r="5" spans="1:13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8"/>
      <c r="B7" s="8" t="s">
        <v>10</v>
      </c>
      <c r="C7" s="8"/>
      <c r="D7" s="8"/>
      <c r="E7" s="8"/>
      <c r="F7" s="23">
        <f>+F3+F4</f>
        <v>1.72E-2</v>
      </c>
      <c r="G7" s="8" t="s">
        <v>11</v>
      </c>
      <c r="H7" s="8"/>
      <c r="I7" s="8"/>
      <c r="J7" s="8"/>
      <c r="K7" s="8"/>
      <c r="L7" s="8"/>
      <c r="M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8"/>
      <c r="B9" s="8"/>
      <c r="C9" s="8" t="s">
        <v>12</v>
      </c>
      <c r="D9" s="8"/>
      <c r="E9" s="23">
        <f>+F7/2</f>
        <v>8.6E-3</v>
      </c>
      <c r="F9" s="8" t="s">
        <v>11</v>
      </c>
      <c r="G9" s="8"/>
      <c r="H9" s="8"/>
      <c r="I9" s="8"/>
      <c r="J9" s="8"/>
      <c r="K9" s="8"/>
      <c r="L9" s="8"/>
      <c r="M9" s="8"/>
    </row>
    <row r="10" spans="1:13" x14ac:dyDescent="0.25">
      <c r="A10" s="8"/>
      <c r="B10" s="8"/>
      <c r="C10" s="8" t="s">
        <v>13</v>
      </c>
      <c r="D10" s="8"/>
      <c r="E10" s="23">
        <f>+F7/2</f>
        <v>8.6E-3</v>
      </c>
      <c r="F10" s="8" t="s">
        <v>14</v>
      </c>
      <c r="G10" s="8"/>
      <c r="H10" s="8"/>
      <c r="I10" s="8"/>
      <c r="J10" s="8"/>
      <c r="K10" s="8"/>
      <c r="L10" s="8"/>
      <c r="M10" s="8"/>
    </row>
    <row r="11" spans="1:13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23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7"/>
      <c r="B14" s="7"/>
      <c r="C14" s="7"/>
      <c r="D14" s="7"/>
      <c r="E14" s="24"/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s="7"/>
      <c r="B15" s="7"/>
      <c r="C15" s="7"/>
      <c r="D15" s="7"/>
      <c r="E15" s="24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7"/>
      <c r="B17" s="7"/>
      <c r="C17" s="7"/>
      <c r="D17" s="7"/>
      <c r="E17" s="7"/>
      <c r="F17" s="7"/>
      <c r="G17" s="25"/>
      <c r="H17" s="7"/>
      <c r="I17" s="7"/>
      <c r="J17" s="7"/>
      <c r="K17" s="7"/>
      <c r="L17" s="7"/>
      <c r="M17" s="7"/>
    </row>
    <row r="18" spans="1:13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8"/>
      <c r="B19" s="93" t="s">
        <v>15</v>
      </c>
      <c r="C19" s="93"/>
      <c r="D19" s="93"/>
      <c r="E19" s="93"/>
      <c r="F19" s="93"/>
      <c r="G19" s="93"/>
      <c r="H19" s="93" t="s">
        <v>16</v>
      </c>
      <c r="I19" s="93"/>
      <c r="J19" s="93"/>
      <c r="K19" s="93"/>
      <c r="L19" s="93"/>
      <c r="M19" s="93"/>
    </row>
    <row r="20" spans="1:13" x14ac:dyDescent="0.25">
      <c r="A20" s="8"/>
      <c r="B20" s="26">
        <v>0.6</v>
      </c>
      <c r="C20" s="26">
        <v>0.7</v>
      </c>
      <c r="D20" s="26">
        <v>0.8</v>
      </c>
      <c r="E20" s="26">
        <v>0.9</v>
      </c>
      <c r="F20" s="26">
        <v>1</v>
      </c>
      <c r="G20" s="26" t="s">
        <v>17</v>
      </c>
      <c r="H20" s="26">
        <v>0.6</v>
      </c>
      <c r="I20" s="26">
        <v>0.7</v>
      </c>
      <c r="J20" s="26">
        <v>0.8</v>
      </c>
      <c r="K20" s="26">
        <v>0.9</v>
      </c>
      <c r="L20" s="26">
        <v>1</v>
      </c>
      <c r="M20" s="26" t="s">
        <v>17</v>
      </c>
    </row>
    <row r="21" spans="1:13" x14ac:dyDescent="0.25">
      <c r="A21" s="27">
        <v>50</v>
      </c>
      <c r="B21" s="28">
        <v>15.09493</v>
      </c>
      <c r="C21" s="28">
        <v>15.24896416278566</v>
      </c>
      <c r="D21" s="28">
        <v>15.50185711214368</v>
      </c>
      <c r="E21" s="28">
        <v>15.792354804523145</v>
      </c>
      <c r="F21" s="28">
        <v>16.126048999999998</v>
      </c>
      <c r="G21" s="28">
        <v>13.548252</v>
      </c>
      <c r="H21" s="28">
        <v>15.939361</v>
      </c>
      <c r="I21" s="28">
        <v>16.093395162785662</v>
      </c>
      <c r="J21" s="28">
        <v>16.346288112143682</v>
      </c>
      <c r="K21" s="28">
        <v>16.636785804523146</v>
      </c>
      <c r="L21" s="28">
        <v>16.970479999999998</v>
      </c>
      <c r="M21" s="28">
        <v>14.392683</v>
      </c>
    </row>
    <row r="22" spans="1:13" x14ac:dyDescent="0.25">
      <c r="A22" s="27">
        <v>51</v>
      </c>
      <c r="B22" s="28">
        <v>14.99249</v>
      </c>
      <c r="C22" s="28">
        <v>15.152064425100289</v>
      </c>
      <c r="D22" s="28">
        <v>15.414055373616202</v>
      </c>
      <c r="E22" s="28">
        <v>15.715003922662101</v>
      </c>
      <c r="F22" s="28">
        <v>16.060703</v>
      </c>
      <c r="G22" s="28">
        <v>13.390167999999999</v>
      </c>
      <c r="H22" s="28">
        <v>15.858145</v>
      </c>
      <c r="I22" s="28">
        <v>16.017719425100289</v>
      </c>
      <c r="J22" s="28">
        <v>16.279710373616201</v>
      </c>
      <c r="K22" s="28">
        <v>16.580658922662103</v>
      </c>
      <c r="L22" s="28">
        <v>16.926358</v>
      </c>
      <c r="M22" s="28">
        <v>14.255822999999999</v>
      </c>
    </row>
    <row r="23" spans="1:13" x14ac:dyDescent="0.25">
      <c r="A23" s="27">
        <v>52</v>
      </c>
      <c r="B23" s="28">
        <v>14.88508</v>
      </c>
      <c r="C23" s="28">
        <v>15.050200091703109</v>
      </c>
      <c r="D23" s="28">
        <v>15.321293557571252</v>
      </c>
      <c r="E23" s="28">
        <v>15.632698130787571</v>
      </c>
      <c r="F23" s="28">
        <v>15.990408</v>
      </c>
      <c r="G23" s="28">
        <v>13.227088</v>
      </c>
      <c r="H23" s="28">
        <v>15.771209000000001</v>
      </c>
      <c r="I23" s="28">
        <v>15.93632909170311</v>
      </c>
      <c r="J23" s="28">
        <v>16.207422557571252</v>
      </c>
      <c r="K23" s="28">
        <v>16.518827130787571</v>
      </c>
      <c r="L23" s="28">
        <v>16.876536999999999</v>
      </c>
      <c r="M23" s="28">
        <v>14.113217000000001</v>
      </c>
    </row>
    <row r="24" spans="1:13" x14ac:dyDescent="0.25">
      <c r="A24" s="27">
        <v>53</v>
      </c>
      <c r="B24" s="28">
        <v>14.772776</v>
      </c>
      <c r="C24" s="28">
        <v>14.943484268394791</v>
      </c>
      <c r="D24" s="28">
        <v>15.223754985531951</v>
      </c>
      <c r="E24" s="28">
        <v>15.545701519799717</v>
      </c>
      <c r="F24" s="28">
        <v>15.915521</v>
      </c>
      <c r="G24" s="28">
        <v>13.058657999999999</v>
      </c>
      <c r="H24" s="28">
        <v>15.678758999999999</v>
      </c>
      <c r="I24" s="28">
        <v>15.84946726839479</v>
      </c>
      <c r="J24" s="28">
        <v>16.129737985531953</v>
      </c>
      <c r="K24" s="28">
        <v>16.451684519799716</v>
      </c>
      <c r="L24" s="28">
        <v>16.821504000000001</v>
      </c>
      <c r="M24" s="28">
        <v>13.964641</v>
      </c>
    </row>
    <row r="25" spans="1:13" x14ac:dyDescent="0.25">
      <c r="A25" s="27">
        <v>54</v>
      </c>
      <c r="B25" s="28">
        <v>14.654821</v>
      </c>
      <c r="C25" s="28">
        <v>14.831130478829998</v>
      </c>
      <c r="D25" s="28">
        <v>15.120596132991523</v>
      </c>
      <c r="E25" s="28">
        <v>15.453104831216564</v>
      </c>
      <c r="F25" s="28">
        <v>15.835056999999999</v>
      </c>
      <c r="G25" s="28">
        <v>12.884466</v>
      </c>
      <c r="H25" s="28">
        <v>15.580192</v>
      </c>
      <c r="I25" s="28">
        <v>15.756501478829998</v>
      </c>
      <c r="J25" s="28">
        <v>16.045967132991525</v>
      </c>
      <c r="K25" s="28">
        <v>16.378475831216562</v>
      </c>
      <c r="L25" s="28">
        <v>16.760428000000001</v>
      </c>
      <c r="M25" s="28">
        <v>13.809837</v>
      </c>
    </row>
    <row r="26" spans="1:13" x14ac:dyDescent="0.25">
      <c r="A26" s="27">
        <v>55</v>
      </c>
      <c r="B26" s="28">
        <v>14.531305</v>
      </c>
      <c r="C26" s="28">
        <v>14.71327666655985</v>
      </c>
      <c r="D26" s="28">
        <v>15.012039270060921</v>
      </c>
      <c r="E26" s="28">
        <v>15.355227381237231</v>
      </c>
      <c r="F26" s="28">
        <v>15.749447</v>
      </c>
      <c r="G26" s="28">
        <v>12.704091</v>
      </c>
      <c r="H26" s="28">
        <v>15.475745</v>
      </c>
      <c r="I26" s="28">
        <v>15.65771666655985</v>
      </c>
      <c r="J26" s="28">
        <v>15.956479270060921</v>
      </c>
      <c r="K26" s="28">
        <v>16.299667381237231</v>
      </c>
      <c r="L26" s="28">
        <v>16.693887</v>
      </c>
      <c r="M26" s="28">
        <v>13.648531</v>
      </c>
    </row>
    <row r="27" spans="1:13" x14ac:dyDescent="0.25">
      <c r="A27" s="27">
        <v>56</v>
      </c>
      <c r="B27" s="28">
        <v>14.402256</v>
      </c>
      <c r="C27" s="28">
        <v>14.589998286066624</v>
      </c>
      <c r="D27" s="28">
        <v>14.898233064027343</v>
      </c>
      <c r="E27" s="28">
        <v>15.252301823885253</v>
      </c>
      <c r="F27" s="28">
        <v>15.65902</v>
      </c>
      <c r="G27" s="28">
        <v>12.517111</v>
      </c>
      <c r="H27" s="28">
        <v>15.365625999999999</v>
      </c>
      <c r="I27" s="28">
        <v>15.553368286066624</v>
      </c>
      <c r="J27" s="28">
        <v>15.861603064027342</v>
      </c>
      <c r="K27" s="28">
        <v>16.215671823885252</v>
      </c>
      <c r="L27" s="28">
        <v>16.622389999999999</v>
      </c>
      <c r="M27" s="28">
        <v>13.480480999999999</v>
      </c>
    </row>
    <row r="28" spans="1:13" x14ac:dyDescent="0.25">
      <c r="A28" s="27">
        <v>57</v>
      </c>
      <c r="B28" s="28">
        <v>14.267655</v>
      </c>
      <c r="C28" s="28">
        <v>14.461313887087531</v>
      </c>
      <c r="D28" s="28">
        <v>14.779264710681179</v>
      </c>
      <c r="E28" s="28">
        <v>15.144494321251624</v>
      </c>
      <c r="F28" s="28">
        <v>15.564033</v>
      </c>
      <c r="G28" s="28">
        <v>12.323088</v>
      </c>
      <c r="H28" s="28">
        <v>15.250008999999999</v>
      </c>
      <c r="I28" s="28">
        <v>15.44366788708753</v>
      </c>
      <c r="J28" s="28">
        <v>15.76161871068118</v>
      </c>
      <c r="K28" s="28">
        <v>16.126848321251622</v>
      </c>
      <c r="L28" s="28">
        <v>16.546386999999999</v>
      </c>
      <c r="M28" s="28">
        <v>13.305441999999999</v>
      </c>
    </row>
    <row r="29" spans="1:13" x14ac:dyDescent="0.25">
      <c r="A29" s="27">
        <v>58</v>
      </c>
      <c r="B29" s="28">
        <v>14.127468</v>
      </c>
      <c r="C29" s="28">
        <v>14.327234491556506</v>
      </c>
      <c r="D29" s="28">
        <v>14.65521198066619</v>
      </c>
      <c r="E29" s="28">
        <v>15.031959160344094</v>
      </c>
      <c r="F29" s="28">
        <v>15.464728000000001</v>
      </c>
      <c r="G29" s="28">
        <v>12.121577</v>
      </c>
      <c r="H29" s="28">
        <v>15.129057</v>
      </c>
      <c r="I29" s="28">
        <v>15.328823491556506</v>
      </c>
      <c r="J29" s="28">
        <v>15.656800980666189</v>
      </c>
      <c r="K29" s="28">
        <v>16.033548160344093</v>
      </c>
      <c r="L29" s="28">
        <v>16.466317</v>
      </c>
      <c r="M29" s="28">
        <v>13.123165999999999</v>
      </c>
    </row>
    <row r="30" spans="1:13" x14ac:dyDescent="0.25">
      <c r="A30" s="27">
        <v>59</v>
      </c>
      <c r="B30" s="28">
        <v>13.979863999999999</v>
      </c>
      <c r="C30" s="28">
        <v>14.185787191351494</v>
      </c>
      <c r="D30" s="28">
        <v>14.523871966153646</v>
      </c>
      <c r="E30" s="28">
        <v>14.912229413356888</v>
      </c>
      <c r="F30" s="28">
        <v>15.358335</v>
      </c>
      <c r="G30" s="28">
        <v>11.91216</v>
      </c>
      <c r="H30" s="28">
        <v>15.001142999999999</v>
      </c>
      <c r="I30" s="28">
        <v>15.207066191351494</v>
      </c>
      <c r="J30" s="28">
        <v>15.545150966153646</v>
      </c>
      <c r="K30" s="28">
        <v>15.933508413356888</v>
      </c>
      <c r="L30" s="28">
        <v>16.379614</v>
      </c>
      <c r="M30" s="28">
        <v>12.933439</v>
      </c>
    </row>
    <row r="31" spans="1:13" x14ac:dyDescent="0.25">
      <c r="A31" s="27">
        <v>60</v>
      </c>
      <c r="B31" s="28">
        <v>13.82456</v>
      </c>
      <c r="C31" s="28">
        <v>14.036681483273814</v>
      </c>
      <c r="D31" s="28">
        <v>14.384943214027031</v>
      </c>
      <c r="E31" s="28">
        <v>14.784990891251672</v>
      </c>
      <c r="F31" s="28">
        <v>15.244524999999999</v>
      </c>
      <c r="G31" s="28">
        <v>11.694613</v>
      </c>
      <c r="H31" s="28">
        <v>14.866078999999999</v>
      </c>
      <c r="I31" s="28">
        <v>15.078200483273813</v>
      </c>
      <c r="J31" s="28">
        <v>15.42646221402703</v>
      </c>
      <c r="K31" s="28">
        <v>15.826509891251671</v>
      </c>
      <c r="L31" s="28">
        <v>16.286044</v>
      </c>
      <c r="M31" s="28">
        <v>12.736132</v>
      </c>
    </row>
    <row r="32" spans="1:13" x14ac:dyDescent="0.25">
      <c r="A32" s="27">
        <v>61</v>
      </c>
      <c r="B32" s="28">
        <v>13.661036000000001</v>
      </c>
      <c r="C32" s="28">
        <v>13.879347451118603</v>
      </c>
      <c r="D32" s="28">
        <v>14.23777181459101</v>
      </c>
      <c r="E32" s="28">
        <v>14.649493268764175</v>
      </c>
      <c r="F32" s="28">
        <v>15.122437000000001</v>
      </c>
      <c r="G32" s="28">
        <v>11.468934000000001</v>
      </c>
      <c r="H32" s="28">
        <v>14.723299000000001</v>
      </c>
      <c r="I32" s="28">
        <v>14.941610451118603</v>
      </c>
      <c r="J32" s="28">
        <v>15.300034814591008</v>
      </c>
      <c r="K32" s="28">
        <v>15.711756268764175</v>
      </c>
      <c r="L32" s="28">
        <v>16.184699999999999</v>
      </c>
      <c r="M32" s="28">
        <v>12.531197000000001</v>
      </c>
    </row>
    <row r="33" spans="1:13" x14ac:dyDescent="0.25">
      <c r="A33" s="27">
        <v>62</v>
      </c>
      <c r="B33" s="28">
        <v>13.489888000000001</v>
      </c>
      <c r="C33" s="28">
        <v>13.714416197030701</v>
      </c>
      <c r="D33" s="28">
        <v>14.083047329379307</v>
      </c>
      <c r="E33" s="28">
        <v>14.506493304708846</v>
      </c>
      <c r="F33" s="28">
        <v>14.992905</v>
      </c>
      <c r="G33" s="28">
        <v>11.235363</v>
      </c>
      <c r="H33" s="28">
        <v>14.573212000000002</v>
      </c>
      <c r="I33" s="28">
        <v>14.797740197030702</v>
      </c>
      <c r="J33" s="28">
        <v>15.166371329379308</v>
      </c>
      <c r="K33" s="28">
        <v>15.589817304708847</v>
      </c>
      <c r="L33" s="28">
        <v>16.076229000000001</v>
      </c>
      <c r="M33" s="28">
        <v>12.318687000000001</v>
      </c>
    </row>
    <row r="34" spans="1:13" x14ac:dyDescent="0.25">
      <c r="A34" s="27">
        <v>63</v>
      </c>
      <c r="B34" s="28">
        <v>13.311722</v>
      </c>
      <c r="C34" s="28">
        <v>13.542509743365343</v>
      </c>
      <c r="D34" s="28">
        <v>13.921417500266857</v>
      </c>
      <c r="E34" s="28">
        <v>14.356668217315242</v>
      </c>
      <c r="F34" s="28">
        <v>14.856640000000001</v>
      </c>
      <c r="G34" s="28">
        <v>10.994346</v>
      </c>
      <c r="H34" s="28">
        <v>14.416107</v>
      </c>
      <c r="I34" s="28">
        <v>14.646894743365344</v>
      </c>
      <c r="J34" s="28">
        <v>15.025802500266858</v>
      </c>
      <c r="K34" s="28">
        <v>15.461053217315243</v>
      </c>
      <c r="L34" s="28">
        <v>15.961025000000001</v>
      </c>
      <c r="M34" s="28">
        <v>12.098731000000001</v>
      </c>
    </row>
    <row r="35" spans="1:13" x14ac:dyDescent="0.25">
      <c r="A35" s="27">
        <v>64</v>
      </c>
      <c r="B35" s="28">
        <v>13.125731999999999</v>
      </c>
      <c r="C35" s="28">
        <v>13.362680473248261</v>
      </c>
      <c r="D35" s="28">
        <v>13.751702203122342</v>
      </c>
      <c r="E35" s="28">
        <v>14.19857080174835</v>
      </c>
      <c r="F35" s="28">
        <v>14.711888</v>
      </c>
      <c r="G35" s="28">
        <v>10.746499</v>
      </c>
      <c r="H35" s="28">
        <v>14.250743</v>
      </c>
      <c r="I35" s="28">
        <v>14.487691473248262</v>
      </c>
      <c r="J35" s="28">
        <v>14.876713203122343</v>
      </c>
      <c r="K35" s="28">
        <v>15.32358180174835</v>
      </c>
      <c r="L35" s="28">
        <v>15.836899000000001</v>
      </c>
      <c r="M35" s="28">
        <v>11.871510000000001</v>
      </c>
    </row>
    <row r="36" spans="1:13" x14ac:dyDescent="0.25">
      <c r="A36" s="27">
        <v>65</v>
      </c>
      <c r="B36" s="28">
        <v>12.931387000000001</v>
      </c>
      <c r="C36" s="28">
        <v>13.174276767556069</v>
      </c>
      <c r="D36" s="28">
        <v>13.573053599376106</v>
      </c>
      <c r="E36" s="28">
        <v>14.031127867560265</v>
      </c>
      <c r="F36" s="28">
        <v>14.557317000000001</v>
      </c>
      <c r="G36" s="28">
        <v>10.492492</v>
      </c>
      <c r="H36" s="28">
        <v>14.075977</v>
      </c>
      <c r="I36" s="28">
        <v>14.318866767556068</v>
      </c>
      <c r="J36" s="28">
        <v>14.717643599376105</v>
      </c>
      <c r="K36" s="28">
        <v>15.175717867560264</v>
      </c>
      <c r="L36" s="28">
        <v>15.701906999999999</v>
      </c>
      <c r="M36" s="28">
        <v>11.637081999999999</v>
      </c>
    </row>
    <row r="37" spans="1:13" x14ac:dyDescent="0.25">
      <c r="A37" s="27">
        <v>66</v>
      </c>
      <c r="B37" s="28">
        <v>12.726690000000001</v>
      </c>
      <c r="C37" s="28">
        <v>12.975035220730318</v>
      </c>
      <c r="D37" s="28">
        <v>13.382770154936706</v>
      </c>
      <c r="E37" s="28">
        <v>13.851134580595961</v>
      </c>
      <c r="F37" s="28">
        <v>14.389144000000002</v>
      </c>
      <c r="G37" s="28">
        <v>10.233007000000001</v>
      </c>
      <c r="H37" s="28">
        <v>13.889060000000001</v>
      </c>
      <c r="I37" s="28">
        <v>14.137405220730317</v>
      </c>
      <c r="J37" s="28">
        <v>14.545140154936705</v>
      </c>
      <c r="K37" s="28">
        <v>15.01350458059596</v>
      </c>
      <c r="L37" s="28">
        <v>15.551514000000001</v>
      </c>
      <c r="M37" s="28">
        <v>11.395377</v>
      </c>
    </row>
    <row r="38" spans="1:13" x14ac:dyDescent="0.25">
      <c r="A38" s="27">
        <v>67</v>
      </c>
      <c r="B38" s="28">
        <v>12.510688</v>
      </c>
      <c r="C38" s="28">
        <v>12.763842093716951</v>
      </c>
      <c r="D38" s="28">
        <v>13.179471101560139</v>
      </c>
      <c r="E38" s="28">
        <v>13.656903391543366</v>
      </c>
      <c r="F38" s="28">
        <v>14.205328999999999</v>
      </c>
      <c r="G38" s="28">
        <v>9.9687239999999999</v>
      </c>
      <c r="H38" s="28">
        <v>13.688117999999999</v>
      </c>
      <c r="I38" s="28">
        <v>13.94127209371695</v>
      </c>
      <c r="J38" s="28">
        <v>14.356901101560139</v>
      </c>
      <c r="K38" s="28">
        <v>14.834333391543366</v>
      </c>
      <c r="L38" s="28">
        <v>15.382759</v>
      </c>
      <c r="M38" s="28">
        <v>11.146153999999999</v>
      </c>
    </row>
    <row r="39" spans="1:13" x14ac:dyDescent="0.25">
      <c r="A39" s="27">
        <v>68</v>
      </c>
      <c r="B39" s="28">
        <v>12.283284</v>
      </c>
      <c r="C39" s="28">
        <v>12.540521664898094</v>
      </c>
      <c r="D39" s="28">
        <v>12.962854528486613</v>
      </c>
      <c r="E39" s="28">
        <v>13.447987549075052</v>
      </c>
      <c r="F39" s="28">
        <v>14.005259000000001</v>
      </c>
      <c r="G39" s="28">
        <v>9.7003210000000006</v>
      </c>
      <c r="H39" s="28">
        <v>13.471981999999999</v>
      </c>
      <c r="I39" s="28">
        <v>13.729219664898093</v>
      </c>
      <c r="J39" s="28">
        <v>14.151552528486611</v>
      </c>
      <c r="K39" s="28">
        <v>14.63668554907505</v>
      </c>
      <c r="L39" s="28">
        <v>15.193956999999999</v>
      </c>
      <c r="M39" s="28">
        <v>10.889018999999999</v>
      </c>
    </row>
    <row r="40" spans="1:13" x14ac:dyDescent="0.25">
      <c r="A40" s="27">
        <v>69</v>
      </c>
      <c r="B40" s="28">
        <v>12.045453999999999</v>
      </c>
      <c r="C40" s="28">
        <v>12.306080061936592</v>
      </c>
      <c r="D40" s="28">
        <v>12.733977583024688</v>
      </c>
      <c r="E40" s="28">
        <v>13.225502784144354</v>
      </c>
      <c r="F40" s="28">
        <v>13.790116999999999</v>
      </c>
      <c r="G40" s="28">
        <v>9.4284599999999994</v>
      </c>
      <c r="H40" s="28">
        <v>13.240503</v>
      </c>
      <c r="I40" s="28">
        <v>13.501129061936593</v>
      </c>
      <c r="J40" s="28">
        <v>13.929026583024688</v>
      </c>
      <c r="K40" s="28">
        <v>14.420551784144354</v>
      </c>
      <c r="L40" s="28">
        <v>14.985166</v>
      </c>
      <c r="M40" s="28">
        <v>10.623509</v>
      </c>
    </row>
    <row r="41" spans="1:13" x14ac:dyDescent="0.25">
      <c r="A41" s="27">
        <v>70</v>
      </c>
      <c r="B41" s="28">
        <v>11.795698000000002</v>
      </c>
      <c r="C41" s="28">
        <v>12.058809492842645</v>
      </c>
      <c r="D41" s="28">
        <v>12.490787363740179</v>
      </c>
      <c r="E41" s="28">
        <v>12.986999678512243</v>
      </c>
      <c r="F41" s="28">
        <v>13.556998</v>
      </c>
      <c r="G41" s="28">
        <v>9.1537500000000005</v>
      </c>
      <c r="H41" s="28">
        <v>12.991389999999999</v>
      </c>
      <c r="I41" s="28">
        <v>13.254501492842644</v>
      </c>
      <c r="J41" s="28">
        <v>13.68647936374018</v>
      </c>
      <c r="K41" s="28">
        <v>14.182691678512242</v>
      </c>
      <c r="L41" s="28">
        <v>14.752689999999999</v>
      </c>
      <c r="M41" s="28">
        <v>10.349442</v>
      </c>
    </row>
    <row r="42" spans="1:13" x14ac:dyDescent="0.25">
      <c r="A42" s="27">
        <v>71</v>
      </c>
      <c r="B42" s="28">
        <v>11.533974000000001</v>
      </c>
      <c r="C42" s="28">
        <v>11.798606494908812</v>
      </c>
      <c r="D42" s="28">
        <v>12.233080553905712</v>
      </c>
      <c r="E42" s="28">
        <v>12.732160145687455</v>
      </c>
      <c r="F42" s="28">
        <v>13.305452000000001</v>
      </c>
      <c r="G42" s="28">
        <v>8.8767560000000003</v>
      </c>
      <c r="H42" s="28">
        <v>12.724216</v>
      </c>
      <c r="I42" s="28">
        <v>12.988848494908812</v>
      </c>
      <c r="J42" s="28">
        <v>13.423322553905711</v>
      </c>
      <c r="K42" s="28">
        <v>13.922402145687453</v>
      </c>
      <c r="L42" s="28">
        <v>14.495694</v>
      </c>
      <c r="M42" s="28">
        <v>10.066998</v>
      </c>
    </row>
    <row r="43" spans="1:13" x14ac:dyDescent="0.25">
      <c r="A43" s="27">
        <v>72</v>
      </c>
      <c r="B43" s="28">
        <v>11.263579999999999</v>
      </c>
      <c r="C43" s="28">
        <v>11.529046868421332</v>
      </c>
      <c r="D43" s="28">
        <v>11.964890649253411</v>
      </c>
      <c r="E43" s="28">
        <v>12.465543683330907</v>
      </c>
      <c r="F43" s="28">
        <v>13.040642999999999</v>
      </c>
      <c r="G43" s="28">
        <v>8.5979869999999998</v>
      </c>
      <c r="H43" s="28">
        <v>12.442269</v>
      </c>
      <c r="I43" s="28">
        <v>12.707735868421333</v>
      </c>
      <c r="J43" s="28">
        <v>13.143579649253411</v>
      </c>
      <c r="K43" s="28">
        <v>13.644232683330907</v>
      </c>
      <c r="L43" s="28">
        <v>14.219332000000001</v>
      </c>
      <c r="M43" s="28">
        <v>9.7766760000000001</v>
      </c>
    </row>
    <row r="44" spans="1:13" x14ac:dyDescent="0.25">
      <c r="A44" s="27">
        <v>73</v>
      </c>
      <c r="B44" s="28">
        <v>10.987728000000001</v>
      </c>
      <c r="C44" s="28">
        <v>11.253618857602977</v>
      </c>
      <c r="D44" s="28">
        <v>11.69015898834953</v>
      </c>
      <c r="E44" s="28">
        <v>12.191611895889842</v>
      </c>
      <c r="F44" s="28">
        <v>12.76763</v>
      </c>
      <c r="G44" s="28">
        <v>8.3178750000000008</v>
      </c>
      <c r="H44" s="28">
        <v>12.14912</v>
      </c>
      <c r="I44" s="28">
        <v>12.415010857602976</v>
      </c>
      <c r="J44" s="28">
        <v>12.85155098834953</v>
      </c>
      <c r="K44" s="28">
        <v>13.353003895889842</v>
      </c>
      <c r="L44" s="28">
        <v>13.929022</v>
      </c>
      <c r="M44" s="28">
        <v>9.4792670000000001</v>
      </c>
    </row>
    <row r="45" spans="1:13" x14ac:dyDescent="0.25">
      <c r="A45" s="27">
        <v>74</v>
      </c>
      <c r="B45" s="28">
        <v>10.709373000000001</v>
      </c>
      <c r="C45" s="28">
        <v>10.975532889875012</v>
      </c>
      <c r="D45" s="28">
        <v>11.41251644678827</v>
      </c>
      <c r="E45" s="28">
        <v>11.914478739775282</v>
      </c>
      <c r="F45" s="28">
        <v>12.491082</v>
      </c>
      <c r="G45" s="28">
        <v>8.0368080000000006</v>
      </c>
      <c r="H45" s="28">
        <v>11.848373</v>
      </c>
      <c r="I45" s="28">
        <v>12.114532889875012</v>
      </c>
      <c r="J45" s="28">
        <v>12.55151644678827</v>
      </c>
      <c r="K45" s="28">
        <v>13.053478739775281</v>
      </c>
      <c r="L45" s="28">
        <v>13.630082</v>
      </c>
      <c r="M45" s="28">
        <v>9.175808</v>
      </c>
    </row>
    <row r="46" spans="1:13" x14ac:dyDescent="0.25">
      <c r="A46" s="27">
        <v>75</v>
      </c>
      <c r="B46" s="28">
        <v>10.429566999999999</v>
      </c>
      <c r="C46" s="28">
        <v>10.695896187733876</v>
      </c>
      <c r="D46" s="28">
        <v>11.133156213433592</v>
      </c>
      <c r="E46" s="28">
        <v>11.635436040583937</v>
      </c>
      <c r="F46" s="28">
        <v>12.212403999999999</v>
      </c>
      <c r="G46" s="28">
        <v>7.7553099999999997</v>
      </c>
      <c r="H46" s="28">
        <v>11.541619999999998</v>
      </c>
      <c r="I46" s="28">
        <v>11.807949187733875</v>
      </c>
      <c r="J46" s="28">
        <v>12.245209213433592</v>
      </c>
      <c r="K46" s="28">
        <v>12.747489040583936</v>
      </c>
      <c r="L46" s="28">
        <v>13.324456999999999</v>
      </c>
      <c r="M46" s="28">
        <v>8.8673629999999992</v>
      </c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</sheetData>
  <sheetProtection selectLockedCells="1"/>
  <mergeCells count="2">
    <mergeCell ref="B19:G19"/>
    <mergeCell ref="H19:M19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SIMULACAO</vt:lpstr>
      <vt:lpstr>Ben.Risco + Adim.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Jaqueline Zipinotti</cp:lastModifiedBy>
  <cp:lastPrinted>2017-05-26T17:27:30Z</cp:lastPrinted>
  <dcterms:created xsi:type="dcterms:W3CDTF">2017-03-14T19:48:58Z</dcterms:created>
  <dcterms:modified xsi:type="dcterms:W3CDTF">2019-11-11T19:37:02Z</dcterms:modified>
</cp:coreProperties>
</file>